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2ce3e7edb9adf1/Desktop/정승우/AX대회관련/"/>
    </mc:Choice>
  </mc:AlternateContent>
  <xr:revisionPtr revIDLastSave="1" documentId="8_{BCE12ECB-9BAF-4B8E-9033-9EA0E14FC7DE}" xr6:coauthVersionLast="47" xr6:coauthVersionMax="47" xr10:uidLastSave="{D8EDF761-6436-49BC-966D-7D468BB662BA}"/>
  <bookViews>
    <workbookView xWindow="-98" yWindow="-98" windowWidth="21795" windowHeight="12975" firstSheet="2" activeTab="3" xr2:uid="{A1F6562E-3294-8945-AAA0-D5C039B10F34}"/>
  </bookViews>
  <sheets>
    <sheet name="★1. 공통_거래명세서★" sheetId="6" r:id="rId1"/>
    <sheet name="참고)공통기획, 디자인, 실시설계 인건비 기준" sheetId="14" r:id="rId2"/>
    <sheet name="1-1)공통_더현대서울" sheetId="8" r:id="rId3"/>
    <sheet name="1-2)공통_홍대점" sheetId="9" r:id="rId4"/>
    <sheet name="1-3)공통_삼성강남" sheetId="15" r:id="rId5"/>
    <sheet name="1-4)공통_그래픽" sheetId="12" r:id="rId6"/>
  </sheets>
  <definedNames>
    <definedName name="_xlnm.Print_Area" localSheetId="0">'★1. 공통_거래명세서★'!$A$1:$I$31</definedName>
    <definedName name="_xlnm.Print_Area" localSheetId="2">'1-1)공통_더현대서울'!$A$1:$L$16</definedName>
    <definedName name="_xlnm.Print_Area" localSheetId="3">'1-2)공통_홍대점'!$A$1:$L$14</definedName>
    <definedName name="_xlnm.Print_Area" localSheetId="4">'1-3)공통_삼성강남'!$A$1:$L$15</definedName>
    <definedName name="_xlnm.Print_Area" localSheetId="5">'1-4)공통_그래픽'!$A$1:$L$10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14" l="1"/>
  <c r="M14" i="14"/>
  <c r="M15" i="14"/>
  <c r="H9" i="15" l="1"/>
  <c r="I9" i="15"/>
  <c r="H10" i="15"/>
  <c r="I10" i="15"/>
  <c r="G10" i="15"/>
  <c r="G9" i="15"/>
  <c r="I4" i="15"/>
  <c r="I5" i="15"/>
  <c r="I6" i="15"/>
  <c r="H4" i="15"/>
  <c r="H5" i="15"/>
  <c r="H6" i="15"/>
  <c r="G5" i="15"/>
  <c r="G6" i="15"/>
  <c r="G4" i="15"/>
  <c r="G8" i="9"/>
  <c r="G4" i="9"/>
  <c r="I5" i="8"/>
  <c r="I6" i="8"/>
  <c r="I7" i="8"/>
  <c r="I4" i="8"/>
  <c r="H4" i="8"/>
  <c r="H5" i="8"/>
  <c r="H6" i="8"/>
  <c r="H7" i="8"/>
  <c r="G5" i="8"/>
  <c r="G6" i="8"/>
  <c r="G7" i="8"/>
  <c r="G4" i="8"/>
  <c r="G10" i="8" l="1"/>
  <c r="M12" i="14" l="1"/>
  <c r="M11" i="14"/>
  <c r="O8" i="14"/>
  <c r="P8" i="14" s="1"/>
  <c r="N8" i="14"/>
  <c r="O7" i="14"/>
  <c r="P7" i="14" s="1"/>
  <c r="N7" i="14"/>
  <c r="O6" i="14"/>
  <c r="P6" i="14" s="1"/>
  <c r="N6" i="14"/>
  <c r="O5" i="14"/>
  <c r="P5" i="14" s="1"/>
  <c r="N5" i="14"/>
  <c r="Q6" i="14" l="1"/>
  <c r="E28" i="14"/>
  <c r="I28" i="14" s="1"/>
  <c r="E6" i="14"/>
  <c r="I6" i="14" s="1"/>
  <c r="J5" i="8" s="1"/>
  <c r="E24" i="14"/>
  <c r="I24" i="14" s="1"/>
  <c r="J9" i="15" s="1"/>
  <c r="E21" i="14"/>
  <c r="I21" i="14" s="1"/>
  <c r="E18" i="14"/>
  <c r="I18" i="14" s="1"/>
  <c r="E10" i="14"/>
  <c r="I10" i="14" s="1"/>
  <c r="E14" i="14"/>
  <c r="I14" i="14" s="1"/>
  <c r="J5" i="15" s="1"/>
  <c r="Q7" i="14"/>
  <c r="Q8" i="14"/>
  <c r="E8" i="14" s="1"/>
  <c r="I8" i="14" s="1"/>
  <c r="J7" i="8" s="1"/>
  <c r="Q5" i="14"/>
  <c r="E29" i="14" l="1"/>
  <c r="I29" i="14" s="1"/>
  <c r="I30" i="14" s="1"/>
  <c r="I31" i="14" s="1"/>
  <c r="E11" i="14"/>
  <c r="I11" i="14" s="1"/>
  <c r="E7" i="14"/>
  <c r="I7" i="14" s="1"/>
  <c r="J6" i="8" s="1"/>
  <c r="E25" i="14"/>
  <c r="I25" i="14" s="1"/>
  <c r="E22" i="14"/>
  <c r="I22" i="14" s="1"/>
  <c r="I23" i="14" s="1"/>
  <c r="E15" i="14"/>
  <c r="I15" i="14" s="1"/>
  <c r="J6" i="15" s="1"/>
  <c r="E19" i="14"/>
  <c r="I19" i="14" s="1"/>
  <c r="I20" i="14" s="1"/>
  <c r="I12" i="14"/>
  <c r="E5" i="14"/>
  <c r="E13" i="14"/>
  <c r="I13" i="14" s="1"/>
  <c r="J4" i="15" s="1"/>
  <c r="J7" i="15" s="1"/>
  <c r="J8" i="15" s="1"/>
  <c r="G20" i="6"/>
  <c r="G17" i="6"/>
  <c r="G16" i="6"/>
  <c r="G15" i="6"/>
  <c r="G14" i="6"/>
  <c r="G13" i="6"/>
  <c r="G12" i="6"/>
  <c r="I5" i="12"/>
  <c r="I4" i="12"/>
  <c r="H4" i="12"/>
  <c r="H5" i="12"/>
  <c r="G5" i="12"/>
  <c r="G4" i="12"/>
  <c r="I9" i="9"/>
  <c r="I8" i="9"/>
  <c r="H9" i="9"/>
  <c r="H8" i="9"/>
  <c r="G9" i="9"/>
  <c r="I5" i="9"/>
  <c r="I4" i="9"/>
  <c r="H5" i="9"/>
  <c r="H4" i="9"/>
  <c r="G5" i="9"/>
  <c r="I11" i="8"/>
  <c r="I10" i="8"/>
  <c r="H11" i="8"/>
  <c r="H10" i="8"/>
  <c r="G11" i="8"/>
  <c r="H16" i="6" l="1"/>
  <c r="I26" i="14"/>
  <c r="J10" i="15"/>
  <c r="J11" i="15" s="1"/>
  <c r="J12" i="15" s="1"/>
  <c r="H17" i="6" s="1"/>
  <c r="I27" i="14"/>
  <c r="I16" i="14"/>
  <c r="J10" i="8"/>
  <c r="J4" i="12"/>
  <c r="J13" i="15" l="1"/>
  <c r="J14" i="15" s="1"/>
  <c r="J15" i="15" s="1"/>
  <c r="J4" i="9"/>
  <c r="J8" i="9"/>
  <c r="I5" i="14"/>
  <c r="I9" i="14" l="1"/>
  <c r="I17" i="14" s="1"/>
  <c r="J4" i="8"/>
  <c r="J11" i="8"/>
  <c r="J12" i="8" s="1"/>
  <c r="J13" i="8" s="1"/>
  <c r="J5" i="9"/>
  <c r="J5" i="12"/>
  <c r="J9" i="9"/>
  <c r="J8" i="8" l="1"/>
  <c r="J9" i="8" s="1"/>
  <c r="J14" i="8" s="1"/>
  <c r="J15" i="8" s="1"/>
  <c r="H23" i="6"/>
  <c r="H24" i="6" l="1"/>
  <c r="H25" i="6" l="1"/>
  <c r="H26" i="6"/>
  <c r="J10" i="9"/>
  <c r="J11" i="9" s="1"/>
  <c r="H15" i="6" s="1"/>
  <c r="J6" i="9" l="1"/>
  <c r="J7" i="9" s="1"/>
  <c r="J12" i="9" s="1"/>
  <c r="J13" i="9" s="1"/>
  <c r="J14" i="9" s="1"/>
  <c r="H27" i="6"/>
  <c r="H28" i="6" s="1"/>
  <c r="J6" i="12"/>
  <c r="J7" i="12" s="1"/>
  <c r="H13" i="6"/>
  <c r="H14" i="6" l="1"/>
  <c r="H12" i="6"/>
  <c r="J8" i="12"/>
  <c r="H20" i="6"/>
  <c r="H21" i="6" s="1"/>
  <c r="J9" i="12"/>
  <c r="J10" i="12" s="1"/>
  <c r="H18" i="6" l="1"/>
  <c r="H19" i="6" s="1"/>
  <c r="H29" i="6" s="1"/>
  <c r="H30" i="6" s="1"/>
  <c r="J16" i="8"/>
  <c r="H22" i="6"/>
  <c r="H31" i="6" l="1"/>
  <c r="C6" i="6" s="1"/>
</calcChain>
</file>

<file path=xl/sharedStrings.xml><?xml version="1.0" encoding="utf-8"?>
<sst xmlns="http://schemas.openxmlformats.org/spreadsheetml/2006/main" count="277" uniqueCount="144">
  <si>
    <t>구분</t>
    <phoneticPr fontId="3" type="noConversion"/>
  </si>
  <si>
    <t>항목</t>
  </si>
  <si>
    <t>소항목</t>
  </si>
  <si>
    <t>세부내역</t>
  </si>
  <si>
    <t>수량</t>
    <phoneticPr fontId="3" type="noConversion"/>
  </si>
  <si>
    <t>금액</t>
    <phoneticPr fontId="3" type="noConversion"/>
  </si>
  <si>
    <t>대행수수료</t>
    <phoneticPr fontId="3" type="noConversion"/>
  </si>
  <si>
    <t xml:space="preserve"> </t>
    <phoneticPr fontId="3" type="noConversion"/>
  </si>
  <si>
    <t>홍대점 소계</t>
    <phoneticPr fontId="3" type="noConversion"/>
  </si>
  <si>
    <t>비고</t>
  </si>
  <si>
    <t>그래픽</t>
    <phoneticPr fontId="3" type="noConversion"/>
  </si>
  <si>
    <t>홍대점</t>
    <phoneticPr fontId="3" type="noConversion"/>
  </si>
  <si>
    <t>삼성강남</t>
    <phoneticPr fontId="3" type="noConversion"/>
  </si>
  <si>
    <t>거래명세서 (공통)</t>
    <phoneticPr fontId="3" type="noConversion"/>
  </si>
  <si>
    <t>공급받는자</t>
    <phoneticPr fontId="3" type="noConversion"/>
  </si>
  <si>
    <t>[ 행사 표준 견적서 ]</t>
  </si>
  <si>
    <t>공급자</t>
    <phoneticPr fontId="3" type="noConversion"/>
  </si>
  <si>
    <t>CLIENT</t>
  </si>
  <si>
    <t>아래와 같이 견적 합니다.</t>
  </si>
  <si>
    <t>회사명</t>
  </si>
  <si>
    <t>PROJECT</t>
  </si>
  <si>
    <t>대표자</t>
  </si>
  <si>
    <t>PROJECT No.</t>
  </si>
  <si>
    <t>사업자번호</t>
  </si>
  <si>
    <t>견적금액</t>
  </si>
  <si>
    <t>(VAT별도)</t>
  </si>
  <si>
    <t>주소</t>
  </si>
  <si>
    <t>담당자/연락처</t>
  </si>
  <si>
    <t>항목</t>
    <phoneticPr fontId="3" type="noConversion"/>
  </si>
  <si>
    <t>소항목</t>
    <phoneticPr fontId="3" type="noConversion"/>
  </si>
  <si>
    <t>인원</t>
    <phoneticPr fontId="3" type="noConversion"/>
  </si>
  <si>
    <t>수량(일수)</t>
    <phoneticPr fontId="3" type="noConversion"/>
  </si>
  <si>
    <t>비고</t>
    <phoneticPr fontId="3" type="noConversion"/>
  </si>
  <si>
    <t>공통</t>
    <phoneticPr fontId="3" type="noConversion"/>
  </si>
  <si>
    <t>디자인 개발</t>
    <phoneticPr fontId="3" type="noConversion"/>
  </si>
  <si>
    <t>실시 설계</t>
    <phoneticPr fontId="3" type="noConversion"/>
  </si>
  <si>
    <t>그래픽 소계</t>
    <phoneticPr fontId="3" type="noConversion"/>
  </si>
  <si>
    <t>그래픽 합계</t>
    <phoneticPr fontId="3" type="noConversion"/>
  </si>
  <si>
    <t>샘플실</t>
    <phoneticPr fontId="3" type="noConversion"/>
  </si>
  <si>
    <t>기획</t>
    <phoneticPr fontId="3" type="noConversion"/>
  </si>
  <si>
    <t>샘플실 임대료</t>
    <phoneticPr fontId="3" type="noConversion"/>
  </si>
  <si>
    <t>샘플 제작</t>
    <phoneticPr fontId="3" type="noConversion"/>
  </si>
  <si>
    <t>집기제작</t>
    <phoneticPr fontId="3" type="noConversion"/>
  </si>
  <si>
    <t>전시공사</t>
    <phoneticPr fontId="3" type="noConversion"/>
  </si>
  <si>
    <t>필수보험료</t>
    <phoneticPr fontId="3" type="noConversion"/>
  </si>
  <si>
    <t>샘플실 소계</t>
    <phoneticPr fontId="3" type="noConversion"/>
  </si>
  <si>
    <t>샘플실 합계</t>
    <phoneticPr fontId="3" type="noConversion"/>
  </si>
  <si>
    <t>공통 소계</t>
    <phoneticPr fontId="3" type="noConversion"/>
  </si>
  <si>
    <t>공통 총계</t>
    <phoneticPr fontId="3" type="noConversion"/>
  </si>
  <si>
    <t>기획 및 디자인 인건비 금액 기준표</t>
    <phoneticPr fontId="3" type="noConversion"/>
  </si>
  <si>
    <t>구분</t>
  </si>
  <si>
    <t xml:space="preserve"> 투입률 100%
기준 합계 </t>
  </si>
  <si>
    <t>인원</t>
  </si>
  <si>
    <t>수량</t>
  </si>
  <si>
    <t>투입률</t>
  </si>
  <si>
    <t>비용</t>
  </si>
  <si>
    <t>특급 기술자</t>
  </si>
  <si>
    <t>직접인건비</t>
  </si>
  <si>
    <t>고급 기술자</t>
  </si>
  <si>
    <t>직접경비: 직접인건비의 10%</t>
  </si>
  <si>
    <t>중급 기술자</t>
  </si>
  <si>
    <t>제경비: 직접인건비의 20%</t>
  </si>
  <si>
    <t>초급 기술자</t>
  </si>
  <si>
    <t xml:space="preserve">기술료: (직접인건비+제경비)의 40% </t>
  </si>
  <si>
    <t>소계</t>
  </si>
  <si>
    <t>직접경비</t>
  </si>
  <si>
    <t>제경비</t>
  </si>
  <si>
    <t>기술료</t>
  </si>
  <si>
    <t>최종 방향 금액</t>
  </si>
  <si>
    <t>주간 근로</t>
  </si>
  <si>
    <t>1일 8시간</t>
  </si>
  <si>
    <t>연장 근로</t>
  </si>
  <si>
    <t>야간 근로</t>
  </si>
  <si>
    <t>실시설계</t>
  </si>
  <si>
    <t>휴일 근로</t>
  </si>
  <si>
    <t>소계</t>
    <phoneticPr fontId="3" type="noConversion"/>
  </si>
  <si>
    <t>실시설계비 합계</t>
  </si>
  <si>
    <t>그래픽</t>
  </si>
  <si>
    <t>그래픽비 합계</t>
    <phoneticPr fontId="3" type="noConversion"/>
  </si>
  <si>
    <t>기술자</t>
    <phoneticPr fontId="3" type="noConversion"/>
  </si>
  <si>
    <t>최종일수</t>
    <phoneticPr fontId="3" type="noConversion"/>
  </si>
  <si>
    <t>투입률</t>
    <phoneticPr fontId="3" type="noConversion"/>
  </si>
  <si>
    <t>사진</t>
    <phoneticPr fontId="3" type="noConversion"/>
  </si>
  <si>
    <t xml:space="preserve">공시된 엔지니어링 업체 노임 단가 기준표 </t>
    <phoneticPr fontId="3" type="noConversion"/>
  </si>
  <si>
    <t>공간디자인</t>
    <phoneticPr fontId="3" type="noConversion"/>
  </si>
  <si>
    <t>참여인력</t>
    <phoneticPr fontId="3" type="noConversion"/>
  </si>
  <si>
    <t>특급기술자</t>
    <phoneticPr fontId="3" type="noConversion"/>
  </si>
  <si>
    <t>고급기술자</t>
    <phoneticPr fontId="3" type="noConversion"/>
  </si>
  <si>
    <t>중급기술자</t>
    <phoneticPr fontId="3" type="noConversion"/>
  </si>
  <si>
    <t>초급기술자</t>
    <phoneticPr fontId="3" type="noConversion"/>
  </si>
  <si>
    <t>디자인 개발 소계</t>
    <phoneticPr fontId="3" type="noConversion"/>
  </si>
  <si>
    <t>디자인 개발 합계</t>
    <phoneticPr fontId="3" type="noConversion"/>
  </si>
  <si>
    <t xml:space="preserve">실시 설계 </t>
    <phoneticPr fontId="3" type="noConversion"/>
  </si>
  <si>
    <t>○실시 설계(9일)
- 인허가 관련 대관 업무
- 현장 정밀 실측 및 컨디션 조사
- 실시설계도 제작</t>
    <phoneticPr fontId="3" type="noConversion"/>
  </si>
  <si>
    <r>
      <rPr>
        <sz val="12"/>
        <rFont val="Times New Roman"/>
        <family val="1"/>
      </rPr>
      <t>실시 설계 소계</t>
    </r>
    <phoneticPr fontId="3" type="noConversion"/>
  </si>
  <si>
    <r>
      <rPr>
        <sz val="12"/>
        <rFont val="Malgun Gothic"/>
        <family val="2"/>
        <charset val="129"/>
      </rPr>
      <t>실시 설계</t>
    </r>
    <r>
      <rPr>
        <sz val="12"/>
        <rFont val="Times New Roman"/>
        <family val="1"/>
      </rPr>
      <t xml:space="preserve"> </t>
    </r>
    <r>
      <rPr>
        <sz val="12"/>
        <rFont val="Malgun Gothic"/>
        <family val="2"/>
        <charset val="129"/>
      </rPr>
      <t>합계</t>
    </r>
    <phoneticPr fontId="3" type="noConversion"/>
  </si>
  <si>
    <t>○1차_프로젝트 총괄, 제안서 기획, 작성(5일)
○2차_각 베뉴별 기본설계, 2D 디자인, 3D 작업(10일)
 -투시도 작업 및 수정 보완
 -사인 그래픽 2D 작업, 수정 보완
 -기본 평입면도
○3차_마감 스펙 제안(5일)</t>
    <phoneticPr fontId="3" type="noConversion"/>
  </si>
  <si>
    <t>증빙 상세 내역(공통_홍대점)</t>
    <phoneticPr fontId="3" type="noConversion"/>
  </si>
  <si>
    <t>홍대점 총계</t>
    <phoneticPr fontId="3" type="noConversion"/>
  </si>
  <si>
    <t>증빙 상세 내역(공통_그래픽)</t>
    <phoneticPr fontId="3" type="noConversion"/>
  </si>
  <si>
    <t>그래픽 총계</t>
    <phoneticPr fontId="3" type="noConversion"/>
  </si>
  <si>
    <t>공간디자인 소계</t>
    <phoneticPr fontId="3" type="noConversion"/>
  </si>
  <si>
    <t>공간디자인 합계</t>
    <phoneticPr fontId="3" type="noConversion"/>
  </si>
  <si>
    <t>투입률 (근로 100% = 1일 8시간)</t>
    <phoneticPr fontId="3" type="noConversion"/>
  </si>
  <si>
    <t>** &lt;참고자료&gt; 「근로기준법」 제56조(연장ㆍ야간 및 휴일 근로)에 따른 투입률 기준 산정 방식, 해당 기준 이내 근로 투입</t>
    <phoneticPr fontId="3" type="noConversion"/>
  </si>
  <si>
    <t>** &lt;참고자료&gt; 「엔지니어링산업 진흥법」 제31조제2항에 따른 엔지니어링사업의 대가의 기준 "실비정액가산방식"</t>
    <phoneticPr fontId="3" type="noConversion"/>
  </si>
  <si>
    <r>
      <t>1</t>
    </r>
    <r>
      <rPr>
        <sz val="11"/>
        <color theme="6"/>
        <rFont val="Malgun Gothic"/>
        <family val="2"/>
        <charset val="129"/>
      </rPr>
      <t>일</t>
    </r>
    <r>
      <rPr>
        <sz val="11"/>
        <color theme="6"/>
        <rFont val="Arial"/>
        <family val="2"/>
      </rPr>
      <t xml:space="preserve"> 8</t>
    </r>
    <r>
      <rPr>
        <sz val="11"/>
        <color theme="6"/>
        <rFont val="Malgun Gothic"/>
        <family val="2"/>
        <charset val="129"/>
      </rPr>
      <t>시간</t>
    </r>
    <r>
      <rPr>
        <sz val="11"/>
        <color theme="6"/>
        <rFont val="Arial"/>
        <family val="2"/>
      </rPr>
      <t xml:space="preserve">, </t>
    </r>
    <r>
      <rPr>
        <sz val="11"/>
        <color theme="6"/>
        <rFont val="Malgun Gothic"/>
        <family val="2"/>
        <charset val="129"/>
      </rPr>
      <t>주</t>
    </r>
    <r>
      <rPr>
        <sz val="11"/>
        <color theme="6"/>
        <rFont val="Arial"/>
        <family val="2"/>
      </rPr>
      <t xml:space="preserve"> 40</t>
    </r>
    <r>
      <rPr>
        <sz val="11"/>
        <color theme="6"/>
        <rFont val="Malgun Gothic"/>
        <family val="2"/>
        <charset val="129"/>
      </rPr>
      <t>시간</t>
    </r>
    <r>
      <rPr>
        <sz val="11"/>
        <color theme="6"/>
        <rFont val="Arial"/>
        <family val="2"/>
      </rPr>
      <t>(</t>
    </r>
    <r>
      <rPr>
        <sz val="11"/>
        <color theme="6"/>
        <rFont val="Malgun Gothic"/>
        <family val="2"/>
        <charset val="129"/>
      </rPr>
      <t>법정근로시간</t>
    </r>
    <r>
      <rPr>
        <sz val="11"/>
        <color theme="6"/>
        <rFont val="Arial"/>
        <family val="2"/>
      </rPr>
      <t>)</t>
    </r>
    <r>
      <rPr>
        <sz val="11"/>
        <color theme="6"/>
        <rFont val="Malgun Gothic"/>
        <family val="2"/>
        <charset val="129"/>
      </rPr>
      <t>을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초과하는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근로시간으로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소정근로시간을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초과한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근로</t>
    </r>
    <r>
      <rPr>
        <sz val="11"/>
        <color theme="6"/>
        <rFont val="Arial"/>
        <family val="2"/>
      </rPr>
      <t xml:space="preserve"> / 통상임금의 100분의 50 이상 가산</t>
    </r>
    <phoneticPr fontId="3" type="noConversion"/>
  </si>
  <si>
    <r>
      <rPr>
        <sz val="11"/>
        <color theme="6"/>
        <rFont val="Malgun Gothic"/>
        <family val="2"/>
        <charset val="129"/>
      </rPr>
      <t>오후</t>
    </r>
    <r>
      <rPr>
        <sz val="11"/>
        <color theme="6"/>
        <rFont val="Arial"/>
        <family val="2"/>
      </rPr>
      <t xml:space="preserve"> 10</t>
    </r>
    <r>
      <rPr>
        <sz val="11"/>
        <color theme="6"/>
        <rFont val="Malgun Gothic"/>
        <family val="2"/>
        <charset val="129"/>
      </rPr>
      <t>시</t>
    </r>
    <r>
      <rPr>
        <sz val="11"/>
        <color theme="6"/>
        <rFont val="Arial"/>
        <family val="2"/>
      </rPr>
      <t xml:space="preserve"> ~ </t>
    </r>
    <r>
      <rPr>
        <sz val="11"/>
        <color theme="6"/>
        <rFont val="Malgun Gothic"/>
        <family val="2"/>
        <charset val="129"/>
      </rPr>
      <t>다음날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오전</t>
    </r>
    <r>
      <rPr>
        <sz val="11"/>
        <color theme="6"/>
        <rFont val="Arial"/>
        <family val="2"/>
      </rPr>
      <t xml:space="preserve"> 6</t>
    </r>
    <r>
      <rPr>
        <sz val="11"/>
        <color theme="6"/>
        <rFont val="Malgun Gothic"/>
        <family val="2"/>
        <charset val="129"/>
      </rPr>
      <t>시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사이의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근로</t>
    </r>
    <r>
      <rPr>
        <sz val="11"/>
        <color theme="6"/>
        <rFont val="Arial"/>
        <family val="2"/>
      </rPr>
      <t xml:space="preserve"> / </t>
    </r>
    <r>
      <rPr>
        <sz val="11"/>
        <color theme="6"/>
        <rFont val="Malgun Gothic"/>
        <family val="2"/>
        <charset val="129"/>
      </rPr>
      <t>통상임금의</t>
    </r>
    <r>
      <rPr>
        <sz val="11"/>
        <color theme="6"/>
        <rFont val="Arial"/>
        <family val="2"/>
      </rPr>
      <t xml:space="preserve"> 100</t>
    </r>
    <r>
      <rPr>
        <sz val="11"/>
        <color theme="6"/>
        <rFont val="Malgun Gothic"/>
        <family val="2"/>
        <charset val="129"/>
      </rPr>
      <t>분의</t>
    </r>
    <r>
      <rPr>
        <sz val="11"/>
        <color theme="6"/>
        <rFont val="Arial"/>
        <family val="2"/>
      </rPr>
      <t xml:space="preserve"> 50 </t>
    </r>
    <r>
      <rPr>
        <sz val="11"/>
        <color theme="6"/>
        <rFont val="Malgun Gothic"/>
        <family val="2"/>
        <charset val="129"/>
      </rPr>
      <t>이상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가산</t>
    </r>
    <phoneticPr fontId="3" type="noConversion"/>
  </si>
  <si>
    <r>
      <rPr>
        <sz val="11"/>
        <color theme="6"/>
        <rFont val="Malgun Gothic"/>
        <family val="2"/>
        <charset val="129"/>
      </rPr>
      <t>소정근로일이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아닌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휴일</t>
    </r>
    <r>
      <rPr>
        <sz val="11"/>
        <color theme="6"/>
        <rFont val="Arial"/>
        <family val="2"/>
      </rPr>
      <t>(</t>
    </r>
    <r>
      <rPr>
        <sz val="11"/>
        <color theme="6"/>
        <rFont val="Malgun Gothic"/>
        <family val="2"/>
        <charset val="129"/>
      </rPr>
      <t>공휴일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포함</t>
    </r>
    <r>
      <rPr>
        <sz val="11"/>
        <color theme="6"/>
        <rFont val="Arial"/>
        <family val="2"/>
      </rPr>
      <t>)</t>
    </r>
    <r>
      <rPr>
        <sz val="11"/>
        <color theme="6"/>
        <rFont val="Malgun Gothic"/>
        <family val="2"/>
        <charset val="129"/>
      </rPr>
      <t>에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일한</t>
    </r>
    <r>
      <rPr>
        <sz val="11"/>
        <color theme="6"/>
        <rFont val="Arial"/>
        <family val="2"/>
      </rPr>
      <t xml:space="preserve"> </t>
    </r>
    <r>
      <rPr>
        <sz val="11"/>
        <color theme="6"/>
        <rFont val="Malgun Gothic"/>
        <family val="2"/>
        <charset val="129"/>
      </rPr>
      <t>근로시간</t>
    </r>
    <r>
      <rPr>
        <sz val="11"/>
        <color theme="6"/>
        <rFont val="Arial"/>
        <family val="2"/>
      </rPr>
      <t xml:space="preserve"> / 8시간 이내의 휴일근로 : 통상임금의 100분의 50 이상 가산, 8시간 초과 휴일근로 : 통상임금의 100분의 100 가산</t>
    </r>
    <phoneticPr fontId="3" type="noConversion"/>
  </si>
  <si>
    <t>*25년 엔지니어링 기술자 및 SW 기술자 노임 단가 기준</t>
    <phoneticPr fontId="3" type="noConversion"/>
  </si>
  <si>
    <t>더현대서울</t>
    <phoneticPr fontId="3" type="noConversion"/>
  </si>
  <si>
    <t>2025.06.27 ~ 2025.07.09</t>
    <phoneticPr fontId="3" type="noConversion"/>
  </si>
  <si>
    <t>2025.06.27 ~ 2025.07.11</t>
    <phoneticPr fontId="3" type="noConversion"/>
  </si>
  <si>
    <t>2025.05.28 ~ 2025.06.26</t>
    <phoneticPr fontId="3" type="noConversion"/>
  </si>
  <si>
    <t>2025.06.02 ~ 2025.07.02</t>
    <phoneticPr fontId="3" type="noConversion"/>
  </si>
  <si>
    <t>갤럭시스튜디오</t>
    <phoneticPr fontId="3" type="noConversion"/>
  </si>
  <si>
    <t>특급 기술자</t>
    <phoneticPr fontId="3" type="noConversion"/>
  </si>
  <si>
    <t>중급 기술자</t>
    <phoneticPr fontId="3" type="noConversion"/>
  </si>
  <si>
    <t>초급 기술자</t>
    <phoneticPr fontId="3" type="noConversion"/>
  </si>
  <si>
    <t>고급 기술자</t>
    <phoneticPr fontId="3" type="noConversion"/>
  </si>
  <si>
    <t>2025.06.09 ~ 2025.06.26</t>
    <phoneticPr fontId="3" type="noConversion"/>
  </si>
  <si>
    <t>증빙 상세 내역(공통_더현대서울)</t>
    <phoneticPr fontId="3" type="noConversion"/>
  </si>
  <si>
    <t>더현대서울 소계</t>
    <phoneticPr fontId="3" type="noConversion"/>
  </si>
  <si>
    <t>더현대서울 총계</t>
    <phoneticPr fontId="3" type="noConversion"/>
  </si>
  <si>
    <t>○실시 설계(11일)
- 인허가 관련 대관 업무
- 현장 정밀 실측 및 컨디션 조사
- 실시설계도 제작</t>
    <phoneticPr fontId="3" type="noConversion"/>
  </si>
  <si>
    <t xml:space="preserve">○기간: 2025.06.27 ~ 2025.07.11 (11일)
* 25년 엔지니어링 건설 기술자 노임 단가 기준 
(직접인건비, 직접경비, 제경비, 기술료 포함) 
[공간디자인 및 실시설계]
직접경비: 직접인건비의 10%
제경비: 직접인건비의 20%
기술료: (직접인건비+제경비)의 40% </t>
    <phoneticPr fontId="3" type="noConversion"/>
  </si>
  <si>
    <t>○1차_프로젝트 총괄, 제안서 기획, 작성(3일)
○2차_각 베뉴별 기본설계, 2D 디자인, 3D 작업(7일)
 -투시도 작업 및 수정 보완
 -사인 그래픽 2D 작업, 수정 보완
 -기본 평입면도
○3차_마감 스펙 제안(4일)</t>
    <phoneticPr fontId="3" type="noConversion"/>
  </si>
  <si>
    <t xml:space="preserve">○기간: 2025.06.27 ~ 2025.07.09 (9일)
* 25년 엔지니어링 건설 기술자 노임 단가 기준 
(직접인건비, 직접경비, 제경비, 기술료 포함) 
[공간디자인 및 실시설계]
직접경비: 직접인건비의 10%
제경비: 직접인건비의 20%
기술료: (직접인건비+제경비)의 40% </t>
    <phoneticPr fontId="3" type="noConversion"/>
  </si>
  <si>
    <t>삼성강남 소계</t>
    <phoneticPr fontId="3" type="noConversion"/>
  </si>
  <si>
    <t>삼성강남 총계</t>
    <phoneticPr fontId="3" type="noConversion"/>
  </si>
  <si>
    <t>증빙 상세 내역(공통_삼성강남)</t>
    <phoneticPr fontId="3" type="noConversion"/>
  </si>
  <si>
    <t xml:space="preserve">○기간: 2025.05.28 ~ 2025.06.26 (20일)
* 25년 엔지니어링 건설 기술자 노임 단가 기준 
(직접인건비, 직접경비, 제경비, 기술료 포함) 
[공간디자인 및 실시설계]
직접경비: 직접인건비의 10%
제경비: 직접인건비의 20%
기술료: (직접인건비+제경비)의 40% </t>
    <phoneticPr fontId="3" type="noConversion"/>
  </si>
  <si>
    <t xml:space="preserve">○기간: 2025.06.09 ~ 2025.06.26 (14일)
* 25년 엔지니어링 건설 기술자 노임 단가 기준 
(직접인건비, 직접경비, 제경비, 기술료 포함) 
[공간디자인 및 실시설계]
직접경비: 직접인건비의 10%
제경비: 직접인건비의 20%
기술료: (직접인건비+제경비)의 40% </t>
    <phoneticPr fontId="3" type="noConversion"/>
  </si>
  <si>
    <t xml:space="preserve">○기간: 2025.06.02 ~ 2025.07.02 (21일)
* 25년 엔지니어링 건설 기술자 노임 단가 기준 
(직접인건비, 직접경비, 제경비, 기술료 포함) 
[공간디자인 및 실시설계]
직접경비: 직접인건비의 10%
제경비: 직접인건비의 20%
기술료: (직접인건비+제경비)의 40% </t>
    <phoneticPr fontId="3" type="noConversion"/>
  </si>
  <si>
    <t>○그래픽 디자인 전반(21일)
- 디자인 컨셉 기획안&amp;레퍼런스 조사
- 그래픽 에셋 디자인(그래피티)
- 굿즈 디자인</t>
    <phoneticPr fontId="3" type="noConversion"/>
  </si>
  <si>
    <t>2025.05.26 ~ 2025.06.26</t>
    <phoneticPr fontId="3" type="noConversion"/>
  </si>
  <si>
    <t xml:space="preserve">○기간: 2025.05.26 ~ 2025.06.26 (22일)
* 25년 엔지니어링 건설 기술자 노임 단가 기준 
(직접인건비, 직접경비, 제경비, 기술료 포함) 
[공간디자인 및 실시설계]
직접경비: 직접인건비의 10%
제경비: 직접인건비의 20%
기술료: (직접인건비+제경비)의 40% </t>
    <phoneticPr fontId="3" type="noConversion"/>
  </si>
  <si>
    <t>○1차_프로젝트 총괄, 제안서 기획, 작성(5일)
○2차_각 베뉴별 기본설계, 2D 디자인, 3D 작업(12일)
 -투시도 작업 및 수정 보완
 -사인 그래픽 2D 작업, 수정 보완
 -기본 평입면도
○3차_마감 스펙 제안(5일)</t>
    <phoneticPr fontId="3" type="noConversion"/>
  </si>
  <si>
    <t>1-1)공통_더현대서울</t>
  </si>
  <si>
    <t>1-2)공통_홍대점</t>
  </si>
  <si>
    <t>1-3)공통_삼성강남</t>
  </si>
  <si>
    <t>1-4)공통_그래픽</t>
  </si>
  <si>
    <t>1-5)공통_샘플실</t>
  </si>
  <si>
    <t>디자인 개발비 합계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</si>
</sst>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(* #,##0_);_(* \(#,##0\);_(* &quot;-&quot;_);_(@_)"/>
    <numFmt numFmtId="177" formatCode="_(* #,##0.00_);_(* \(#,##0.00\);_(* &quot;-&quot;??_);_(@_)"/>
    <numFmt numFmtId="178" formatCode="#,##0_ "/>
    <numFmt numFmtId="179" formatCode="_(* #,##0_);_(* \(#,##0\);_(* &quot;-&quot;??_);_(@_)"/>
    <numFmt numFmtId="180" formatCode="_(* #,##0_);_(* \(#,##0\);_(* &quot;-&quot;?_);_(@_)"/>
    <numFmt numFmtId="181" formatCode="General\ &quot;시간&quot;"/>
  </numFmts>
  <fonts count="38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2"/>
      <name val="맑은 고딕"/>
      <family val="2"/>
      <charset val="129"/>
    </font>
    <font>
      <sz val="11"/>
      <name val="돋움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</font>
    <font>
      <sz val="12"/>
      <name val="맑은 고딕"/>
      <family val="2"/>
      <charset val="129"/>
      <scheme val="minor"/>
    </font>
    <font>
      <b/>
      <sz val="12"/>
      <name val="맑은 고딕"/>
      <family val="2"/>
      <charset val="129"/>
      <scheme val="minor"/>
    </font>
    <font>
      <sz val="12"/>
      <name val="맑은 고딕 (본문)"/>
      <family val="3"/>
      <charset val="129"/>
    </font>
    <font>
      <sz val="12"/>
      <name val="맑은 고딕 (본문)_x0000_"/>
      <family val="3"/>
      <charset val="129"/>
    </font>
    <font>
      <sz val="11"/>
      <color rgb="FF000000"/>
      <name val="맑은 고딕"/>
      <family val="2"/>
      <charset val="129"/>
      <scheme val="minor"/>
    </font>
    <font>
      <b/>
      <sz val="14"/>
      <color rgb="FF000000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rgb="FF212529"/>
      <name val="Arial"/>
      <family val="2"/>
    </font>
    <font>
      <sz val="12"/>
      <name val="Times New Roman"/>
      <family val="1"/>
    </font>
    <font>
      <sz val="12"/>
      <name val="맑은 고딕 (본문)"/>
      <family val="2"/>
      <charset val="129"/>
    </font>
    <font>
      <sz val="12"/>
      <name val="Malgun Gothic"/>
      <family val="2"/>
      <charset val="129"/>
    </font>
    <font>
      <b/>
      <sz val="12"/>
      <name val="맑은 고딕 (본문)_x0000_"/>
      <family val="3"/>
      <charset val="129"/>
    </font>
    <font>
      <sz val="11"/>
      <color theme="6"/>
      <name val="맑은 고딕"/>
      <family val="2"/>
      <charset val="129"/>
      <scheme val="minor"/>
    </font>
    <font>
      <sz val="11"/>
      <color theme="6"/>
      <name val="Arial"/>
      <family val="2"/>
    </font>
    <font>
      <sz val="11"/>
      <color theme="6"/>
      <name val="Malgun Gothic"/>
      <family val="2"/>
      <charset val="129"/>
    </font>
    <font>
      <sz val="11"/>
      <color theme="6"/>
      <name val="Arial"/>
      <family val="2"/>
      <charset val="129"/>
    </font>
    <font>
      <b/>
      <sz val="12"/>
      <color theme="1"/>
      <name val="맑은 고딕 (본문)_x0000_"/>
      <family val="3"/>
      <charset val="129"/>
    </font>
    <font>
      <b/>
      <sz val="12"/>
      <name val="맑은 고딕 (본문)_x0000_"/>
      <family val="3"/>
      <charset val="129"/>
    </font>
    <font>
      <b/>
      <sz val="12"/>
      <color theme="1"/>
      <name val="맑은 고딕 (본문)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FFC000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9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177" fontId="12" fillId="0" borderId="0">
      <alignment vertical="center"/>
    </xf>
  </cellStyleXfs>
  <cellXfs count="207">
    <xf numFmtId="0" fontId="0" fillId="0" borderId="0" xfId="0">
      <alignment vertical="center"/>
    </xf>
    <xf numFmtId="41" fontId="0" fillId="0" borderId="0" xfId="0" applyNumberFormat="1">
      <alignment vertical="center"/>
    </xf>
    <xf numFmtId="176" fontId="0" fillId="0" borderId="0" xfId="1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1" fontId="0" fillId="10" borderId="0" xfId="0" applyNumberFormat="1" applyFill="1">
      <alignment vertical="center"/>
    </xf>
    <xf numFmtId="0" fontId="4" fillId="0" borderId="0" xfId="2">
      <alignment vertical="center"/>
    </xf>
    <xf numFmtId="0" fontId="0" fillId="0" borderId="17" xfId="0" applyBorder="1" applyAlignment="1">
      <alignment horizontal="center" vertical="center"/>
    </xf>
    <xf numFmtId="176" fontId="0" fillId="0" borderId="22" xfId="1" applyFont="1" applyFill="1" applyBorder="1" applyAlignment="1">
      <alignment horizontal="center" vertical="center"/>
    </xf>
    <xf numFmtId="0" fontId="7" fillId="0" borderId="23" xfId="7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76" fontId="13" fillId="0" borderId="28" xfId="1" applyFont="1" applyFill="1" applyBorder="1" applyAlignment="1">
      <alignment horizontal="center" vertical="center"/>
    </xf>
    <xf numFmtId="0" fontId="7" fillId="0" borderId="29" xfId="7" applyFont="1" applyBorder="1" applyAlignment="1">
      <alignment horizontal="center" vertical="center"/>
    </xf>
    <xf numFmtId="41" fontId="4" fillId="0" borderId="30" xfId="2" applyNumberFormat="1" applyBorder="1" applyAlignment="1">
      <alignment horizontal="center" vertical="center"/>
    </xf>
    <xf numFmtId="179" fontId="7" fillId="0" borderId="25" xfId="8" applyNumberFormat="1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76" fontId="13" fillId="0" borderId="35" xfId="1" applyFont="1" applyFill="1" applyBorder="1" applyAlignment="1">
      <alignment horizontal="center" vertical="center"/>
    </xf>
    <xf numFmtId="0" fontId="7" fillId="0" borderId="36" xfId="7" applyFont="1" applyBorder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0" fontId="14" fillId="2" borderId="1" xfId="2" applyFont="1" applyFill="1" applyBorder="1" applyAlignment="1">
      <alignment horizontal="center" vertical="center"/>
    </xf>
    <xf numFmtId="176" fontId="14" fillId="2" borderId="1" xfId="1" applyFont="1" applyFill="1" applyBorder="1" applyAlignment="1">
      <alignment horizontal="center" vertical="center"/>
    </xf>
    <xf numFmtId="41" fontId="14" fillId="2" borderId="1" xfId="3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 wrapText="1"/>
    </xf>
    <xf numFmtId="0" fontId="8" fillId="0" borderId="1" xfId="2" applyFont="1" applyBorder="1" applyAlignment="1">
      <alignment horizontal="center" vertical="center"/>
    </xf>
    <xf numFmtId="41" fontId="8" fillId="0" borderId="1" xfId="3" applyFont="1" applyFill="1" applyBorder="1" applyAlignment="1">
      <alignment horizontal="center" vertical="center"/>
    </xf>
    <xf numFmtId="0" fontId="9" fillId="0" borderId="1" xfId="6" quotePrefix="1" applyBorder="1" applyAlignment="1">
      <alignment horizontal="left" vertical="center" wrapText="1"/>
    </xf>
    <xf numFmtId="176" fontId="1" fillId="0" borderId="1" xfId="1" applyFont="1" applyFill="1" applyBorder="1" applyAlignment="1">
      <alignment horizontal="center" vertical="center"/>
    </xf>
    <xf numFmtId="176" fontId="1" fillId="3" borderId="1" xfId="1" applyFont="1" applyFill="1" applyBorder="1" applyAlignment="1">
      <alignment horizontal="center" vertical="center"/>
    </xf>
    <xf numFmtId="176" fontId="1" fillId="5" borderId="1" xfId="1" applyFont="1" applyFill="1" applyBorder="1" applyAlignment="1">
      <alignment horizontal="center" vertical="center"/>
    </xf>
    <xf numFmtId="0" fontId="15" fillId="0" borderId="2" xfId="2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5" fillId="0" borderId="1" xfId="1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8" fillId="11" borderId="1" xfId="2" applyFont="1" applyFill="1" applyBorder="1" applyAlignment="1">
      <alignment horizontal="center" vertical="center"/>
    </xf>
    <xf numFmtId="176" fontId="2" fillId="7" borderId="5" xfId="1" applyFont="1" applyFill="1" applyBorder="1" applyAlignment="1">
      <alignment horizontal="center" vertical="center"/>
    </xf>
    <xf numFmtId="176" fontId="2" fillId="8" borderId="5" xfId="1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left" vertical="center" wrapText="1"/>
    </xf>
    <xf numFmtId="41" fontId="16" fillId="9" borderId="5" xfId="0" applyNumberFormat="1" applyFont="1" applyFill="1" applyBorder="1">
      <alignment vertical="center"/>
    </xf>
    <xf numFmtId="0" fontId="18" fillId="9" borderId="1" xfId="0" applyFont="1" applyFill="1" applyBorder="1" applyAlignment="1">
      <alignment horizontal="left" vertical="center" wrapText="1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1" fillId="0" borderId="11" xfId="0" applyFont="1" applyBorder="1" applyAlignment="1">
      <alignment horizontal="right" vertical="center"/>
    </xf>
    <xf numFmtId="177" fontId="19" fillId="0" borderId="0" xfId="0" applyNumberFormat="1" applyFont="1">
      <alignment vertical="center"/>
    </xf>
    <xf numFmtId="0" fontId="22" fillId="1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176" fontId="19" fillId="0" borderId="37" xfId="0" applyNumberFormat="1" applyFont="1" applyBorder="1">
      <alignment vertical="center"/>
    </xf>
    <xf numFmtId="176" fontId="24" fillId="0" borderId="37" xfId="0" applyNumberFormat="1" applyFont="1" applyBorder="1">
      <alignment vertical="center"/>
    </xf>
    <xf numFmtId="41" fontId="8" fillId="0" borderId="0" xfId="0" applyNumberFormat="1" applyFont="1">
      <alignment vertical="center"/>
    </xf>
    <xf numFmtId="180" fontId="19" fillId="0" borderId="0" xfId="0" applyNumberFormat="1" applyFont="1">
      <alignment vertical="center"/>
    </xf>
    <xf numFmtId="0" fontId="2" fillId="6" borderId="0" xfId="0" applyFont="1" applyFill="1" applyAlignment="1">
      <alignment horizontal="center" vertical="center"/>
    </xf>
    <xf numFmtId="0" fontId="19" fillId="0" borderId="1" xfId="2" applyFont="1" applyBorder="1" applyAlignment="1">
      <alignment horizontal="center" vertical="center"/>
    </xf>
    <xf numFmtId="9" fontId="16" fillId="0" borderId="1" xfId="0" applyNumberFormat="1" applyFont="1" applyBorder="1" applyAlignment="1">
      <alignment horizontal="center" vertical="center"/>
    </xf>
    <xf numFmtId="178" fontId="18" fillId="4" borderId="1" xfId="0" applyNumberFormat="1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left" vertical="center" wrapText="1"/>
    </xf>
    <xf numFmtId="9" fontId="16" fillId="0" borderId="2" xfId="0" applyNumberFormat="1" applyFont="1" applyBorder="1" applyAlignment="1">
      <alignment horizontal="center" vertical="center"/>
    </xf>
    <xf numFmtId="41" fontId="30" fillId="9" borderId="5" xfId="0" applyNumberFormat="1" applyFont="1" applyFill="1" applyBorder="1">
      <alignment vertical="center"/>
    </xf>
    <xf numFmtId="0" fontId="19" fillId="0" borderId="2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9" fontId="19" fillId="0" borderId="1" xfId="0" applyNumberFormat="1" applyFont="1" applyBorder="1" applyAlignment="1">
      <alignment horizontal="center" vertical="center"/>
    </xf>
    <xf numFmtId="181" fontId="19" fillId="0" borderId="1" xfId="0" applyNumberFormat="1" applyFont="1" applyBorder="1" applyAlignment="1">
      <alignment horizontal="center" vertical="center"/>
    </xf>
    <xf numFmtId="0" fontId="26" fillId="0" borderId="0" xfId="0" applyFont="1">
      <alignment vertical="center"/>
    </xf>
    <xf numFmtId="0" fontId="19" fillId="17" borderId="7" xfId="0" applyFont="1" applyFill="1" applyBorder="1" applyAlignment="1">
      <alignment horizontal="center" vertical="center"/>
    </xf>
    <xf numFmtId="0" fontId="31" fillId="0" borderId="0" xfId="0" applyFont="1">
      <alignment vertical="center"/>
    </xf>
    <xf numFmtId="9" fontId="31" fillId="0" borderId="0" xfId="0" applyNumberFormat="1" applyFont="1" applyAlignment="1">
      <alignment horizontal="right" vertical="center"/>
    </xf>
    <xf numFmtId="0" fontId="32" fillId="0" borderId="0" xfId="0" applyFont="1">
      <alignment vertical="center"/>
    </xf>
    <xf numFmtId="0" fontId="34" fillId="0" borderId="0" xfId="0" applyFont="1">
      <alignment vertical="center"/>
    </xf>
    <xf numFmtId="0" fontId="19" fillId="17" borderId="1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9" fontId="19" fillId="0" borderId="0" xfId="0" applyNumberFormat="1" applyFont="1" applyAlignment="1">
      <alignment horizontal="center" vertical="center"/>
    </xf>
    <xf numFmtId="181" fontId="19" fillId="0" borderId="0" xfId="0" applyNumberFormat="1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41" fontId="8" fillId="0" borderId="1" xfId="0" applyNumberFormat="1" applyFont="1" applyBorder="1">
      <alignment vertical="center"/>
    </xf>
    <xf numFmtId="0" fontId="22" fillId="15" borderId="1" xfId="0" applyFont="1" applyFill="1" applyBorder="1" applyAlignment="1">
      <alignment horizontal="center" vertical="center"/>
    </xf>
    <xf numFmtId="41" fontId="22" fillId="13" borderId="1" xfId="0" applyNumberFormat="1" applyFont="1" applyFill="1" applyBorder="1" applyAlignment="1">
      <alignment horizontal="center" vertical="center" wrapText="1"/>
    </xf>
    <xf numFmtId="9" fontId="19" fillId="14" borderId="1" xfId="0" applyNumberFormat="1" applyFont="1" applyFill="1" applyBorder="1" applyAlignment="1">
      <alignment horizontal="center" vertical="center"/>
    </xf>
    <xf numFmtId="41" fontId="19" fillId="0" borderId="1" xfId="0" applyNumberFormat="1" applyFont="1" applyBorder="1">
      <alignment vertical="center"/>
    </xf>
    <xf numFmtId="41" fontId="19" fillId="15" borderId="1" xfId="0" applyNumberFormat="1" applyFont="1" applyFill="1" applyBorder="1">
      <alignment vertical="center"/>
    </xf>
    <xf numFmtId="0" fontId="25" fillId="15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9" fontId="23" fillId="14" borderId="1" xfId="0" applyNumberFormat="1" applyFont="1" applyFill="1" applyBorder="1" applyAlignment="1">
      <alignment horizontal="center" vertical="center"/>
    </xf>
    <xf numFmtId="41" fontId="23" fillId="0" borderId="1" xfId="0" applyNumberFormat="1" applyFont="1" applyBorder="1">
      <alignment vertical="center"/>
    </xf>
    <xf numFmtId="41" fontId="22" fillId="13" borderId="1" xfId="0" applyNumberFormat="1" applyFont="1" applyFill="1" applyBorder="1">
      <alignment vertical="center"/>
    </xf>
    <xf numFmtId="0" fontId="14" fillId="2" borderId="2" xfId="2" applyFont="1" applyFill="1" applyBorder="1" applyAlignment="1">
      <alignment horizontal="center" vertical="center"/>
    </xf>
    <xf numFmtId="176" fontId="35" fillId="0" borderId="1" xfId="1" applyFont="1" applyFill="1" applyBorder="1" applyAlignment="1">
      <alignment horizontal="center" vertical="center"/>
    </xf>
    <xf numFmtId="176" fontId="35" fillId="3" borderId="1" xfId="1" applyFont="1" applyFill="1" applyBorder="1" applyAlignment="1">
      <alignment horizontal="center" vertical="center"/>
    </xf>
    <xf numFmtId="176" fontId="35" fillId="5" borderId="1" xfId="1" applyFont="1" applyFill="1" applyBorder="1" applyAlignment="1">
      <alignment horizontal="center" vertical="center"/>
    </xf>
    <xf numFmtId="41" fontId="36" fillId="9" borderId="5" xfId="0" applyNumberFormat="1" applyFont="1" applyFill="1" applyBorder="1">
      <alignment vertical="center"/>
    </xf>
    <xf numFmtId="176" fontId="37" fillId="0" borderId="1" xfId="1" applyFont="1" applyFill="1" applyBorder="1" applyAlignment="1">
      <alignment horizontal="center" vertical="center"/>
    </xf>
    <xf numFmtId="178" fontId="16" fillId="7" borderId="5" xfId="0" applyNumberFormat="1" applyFont="1" applyFill="1" applyBorder="1" applyAlignment="1">
      <alignment horizontal="center" vertical="center" wrapText="1"/>
    </xf>
    <xf numFmtId="178" fontId="16" fillId="7" borderId="6" xfId="0" applyNumberFormat="1" applyFont="1" applyFill="1" applyBorder="1" applyAlignment="1">
      <alignment horizontal="center" vertical="center" wrapText="1"/>
    </xf>
    <xf numFmtId="178" fontId="16" fillId="7" borderId="7" xfId="0" applyNumberFormat="1" applyFont="1" applyFill="1" applyBorder="1" applyAlignment="1">
      <alignment horizontal="center" vertical="center" wrapText="1"/>
    </xf>
    <xf numFmtId="178" fontId="16" fillId="8" borderId="5" xfId="0" applyNumberFormat="1" applyFont="1" applyFill="1" applyBorder="1" applyAlignment="1">
      <alignment horizontal="center" vertical="center" wrapText="1"/>
    </xf>
    <xf numFmtId="178" fontId="16" fillId="8" borderId="6" xfId="0" applyNumberFormat="1" applyFont="1" applyFill="1" applyBorder="1" applyAlignment="1">
      <alignment horizontal="center" vertical="center" wrapText="1"/>
    </xf>
    <xf numFmtId="178" fontId="16" fillId="8" borderId="7" xfId="0" applyNumberFormat="1" applyFont="1" applyFill="1" applyBorder="1" applyAlignment="1">
      <alignment horizontal="center" vertical="center" wrapText="1"/>
    </xf>
    <xf numFmtId="178" fontId="16" fillId="9" borderId="5" xfId="0" applyNumberFormat="1" applyFont="1" applyFill="1" applyBorder="1" applyAlignment="1">
      <alignment horizontal="center" vertical="center" wrapText="1"/>
    </xf>
    <xf numFmtId="178" fontId="16" fillId="9" borderId="6" xfId="0" applyNumberFormat="1" applyFont="1" applyFill="1" applyBorder="1" applyAlignment="1">
      <alignment horizontal="center" vertical="center" wrapText="1"/>
    </xf>
    <xf numFmtId="178" fontId="16" fillId="9" borderId="7" xfId="0" applyNumberFormat="1" applyFont="1" applyFill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 wrapText="1"/>
    </xf>
    <xf numFmtId="0" fontId="8" fillId="0" borderId="4" xfId="2" applyFont="1" applyBorder="1" applyAlignment="1">
      <alignment horizontal="center" vertical="center" wrapText="1"/>
    </xf>
    <xf numFmtId="0" fontId="15" fillId="0" borderId="2" xfId="2" quotePrefix="1" applyFont="1" applyBorder="1" applyAlignment="1">
      <alignment horizontal="left" vertical="center" wrapText="1"/>
    </xf>
    <xf numFmtId="0" fontId="15" fillId="0" borderId="4" xfId="2" quotePrefix="1" applyFont="1" applyBorder="1" applyAlignment="1">
      <alignment horizontal="left" vertical="center" wrapText="1"/>
    </xf>
    <xf numFmtId="0" fontId="15" fillId="16" borderId="39" xfId="2" quotePrefix="1" applyFont="1" applyFill="1" applyBorder="1" applyAlignment="1">
      <alignment horizontal="center" vertical="center" wrapText="1"/>
    </xf>
    <xf numFmtId="0" fontId="15" fillId="16" borderId="37" xfId="2" quotePrefix="1" applyFont="1" applyFill="1" applyBorder="1" applyAlignment="1">
      <alignment horizontal="center" vertical="center" wrapText="1"/>
    </xf>
    <xf numFmtId="0" fontId="15" fillId="0" borderId="2" xfId="0" quotePrefix="1" applyFont="1" applyBorder="1" applyAlignment="1">
      <alignment horizontal="left" vertical="center" wrapText="1"/>
    </xf>
    <xf numFmtId="0" fontId="15" fillId="0" borderId="4" xfId="0" quotePrefix="1" applyFont="1" applyBorder="1" applyAlignment="1">
      <alignment horizontal="left" vertical="center" wrapText="1"/>
    </xf>
    <xf numFmtId="0" fontId="15" fillId="0" borderId="2" xfId="0" quotePrefix="1" applyFont="1" applyBorder="1" applyAlignment="1">
      <alignment horizontal="center" vertical="center" wrapText="1"/>
    </xf>
    <xf numFmtId="0" fontId="15" fillId="0" borderId="4" xfId="0" quotePrefix="1" applyFont="1" applyBorder="1" applyAlignment="1">
      <alignment horizontal="center" vertical="center" wrapText="1"/>
    </xf>
    <xf numFmtId="178" fontId="28" fillId="3" borderId="5" xfId="4" quotePrefix="1" applyNumberFormat="1" applyFont="1" applyFill="1" applyBorder="1" applyAlignment="1">
      <alignment horizontal="center" vertical="center" shrinkToFit="1"/>
    </xf>
    <xf numFmtId="178" fontId="28" fillId="3" borderId="6" xfId="4" quotePrefix="1" applyNumberFormat="1" applyFont="1" applyFill="1" applyBorder="1" applyAlignment="1">
      <alignment horizontal="center" vertical="center" shrinkToFit="1"/>
    </xf>
    <xf numFmtId="178" fontId="28" fillId="3" borderId="7" xfId="4" quotePrefix="1" applyNumberFormat="1" applyFont="1" applyFill="1" applyBorder="1" applyAlignment="1">
      <alignment horizontal="center" vertical="center" shrinkToFit="1"/>
    </xf>
    <xf numFmtId="49" fontId="10" fillId="0" borderId="0" xfId="0" applyNumberFormat="1" applyFont="1" applyAlignment="1">
      <alignment horizontal="center" vertical="center"/>
    </xf>
    <xf numFmtId="0" fontId="14" fillId="2" borderId="5" xfId="2" applyFont="1" applyFill="1" applyBorder="1" applyAlignment="1">
      <alignment horizontal="center" vertical="center"/>
    </xf>
    <xf numFmtId="0" fontId="14" fillId="2" borderId="7" xfId="2" applyFont="1" applyFill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16" borderId="2" xfId="0" applyFont="1" applyFill="1" applyBorder="1" applyAlignment="1">
      <alignment horizontal="center" vertical="center"/>
    </xf>
    <xf numFmtId="0" fontId="15" fillId="16" borderId="3" xfId="0" applyFont="1" applyFill="1" applyBorder="1" applyAlignment="1">
      <alignment horizontal="center" vertical="center"/>
    </xf>
    <xf numFmtId="0" fontId="15" fillId="0" borderId="2" xfId="2" applyFont="1" applyBorder="1" applyAlignment="1">
      <alignment horizontal="left" vertical="center" wrapText="1"/>
    </xf>
    <xf numFmtId="0" fontId="15" fillId="0" borderId="3" xfId="2" applyFont="1" applyBorder="1" applyAlignment="1">
      <alignment horizontal="left" vertical="center" wrapText="1"/>
    </xf>
    <xf numFmtId="0" fontId="15" fillId="0" borderId="2" xfId="2" applyFont="1" applyBorder="1" applyAlignment="1">
      <alignment horizontal="center" vertical="center" wrapText="1"/>
    </xf>
    <xf numFmtId="0" fontId="15" fillId="0" borderId="4" xfId="2" applyFont="1" applyBorder="1" applyAlignment="1">
      <alignment horizontal="center" vertical="center" wrapText="1"/>
    </xf>
    <xf numFmtId="178" fontId="15" fillId="3" borderId="5" xfId="4" quotePrefix="1" applyNumberFormat="1" applyFont="1" applyFill="1" applyBorder="1" applyAlignment="1">
      <alignment horizontal="center" vertical="center" shrinkToFit="1"/>
    </xf>
    <xf numFmtId="178" fontId="15" fillId="3" borderId="6" xfId="4" quotePrefix="1" applyNumberFormat="1" applyFont="1" applyFill="1" applyBorder="1" applyAlignment="1">
      <alignment horizontal="center" vertical="center" shrinkToFit="1"/>
    </xf>
    <xf numFmtId="178" fontId="15" fillId="3" borderId="7" xfId="4" quotePrefix="1" applyNumberFormat="1" applyFont="1" applyFill="1" applyBorder="1" applyAlignment="1">
      <alignment horizontal="center" vertical="center" shrinkToFit="1"/>
    </xf>
    <xf numFmtId="178" fontId="15" fillId="5" borderId="5" xfId="0" applyNumberFormat="1" applyFont="1" applyFill="1" applyBorder="1" applyAlignment="1">
      <alignment horizontal="center" vertical="center" wrapText="1"/>
    </xf>
    <xf numFmtId="178" fontId="15" fillId="5" borderId="6" xfId="0" applyNumberFormat="1" applyFont="1" applyFill="1" applyBorder="1" applyAlignment="1">
      <alignment horizontal="center" vertical="center" wrapText="1"/>
    </xf>
    <xf numFmtId="178" fontId="15" fillId="5" borderId="7" xfId="0" applyNumberFormat="1" applyFont="1" applyFill="1" applyBorder="1" applyAlignment="1">
      <alignment horizontal="center" vertical="center" wrapText="1"/>
    </xf>
    <xf numFmtId="178" fontId="28" fillId="5" borderId="5" xfId="0" applyNumberFormat="1" applyFont="1" applyFill="1" applyBorder="1" applyAlignment="1">
      <alignment horizontal="center" vertical="center" wrapText="1"/>
    </xf>
    <xf numFmtId="178" fontId="28" fillId="5" borderId="6" xfId="0" applyNumberFormat="1" applyFont="1" applyFill="1" applyBorder="1" applyAlignment="1">
      <alignment horizontal="center" vertical="center" wrapText="1"/>
    </xf>
    <xf numFmtId="178" fontId="28" fillId="5" borderId="7" xfId="0" applyNumberFormat="1" applyFont="1" applyFill="1" applyBorder="1" applyAlignment="1">
      <alignment horizontal="center" vertical="center" wrapText="1"/>
    </xf>
    <xf numFmtId="178" fontId="15" fillId="5" borderId="1" xfId="0" quotePrefix="1" applyNumberFormat="1" applyFont="1" applyFill="1" applyBorder="1" applyAlignment="1">
      <alignment horizontal="center" vertical="center" wrapText="1"/>
    </xf>
    <xf numFmtId="178" fontId="15" fillId="5" borderId="1" xfId="0" applyNumberFormat="1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178" fontId="15" fillId="3" borderId="6" xfId="4" applyNumberFormat="1" applyFont="1" applyFill="1" applyBorder="1" applyAlignment="1">
      <alignment horizontal="center" vertical="center" shrinkToFit="1"/>
    </xf>
    <xf numFmtId="178" fontId="15" fillId="3" borderId="7" xfId="4" applyNumberFormat="1" applyFont="1" applyFill="1" applyBorder="1" applyAlignment="1">
      <alignment horizontal="center" vertical="center" shrinkToFit="1"/>
    </xf>
    <xf numFmtId="49" fontId="10" fillId="0" borderId="12" xfId="0" applyNumberFormat="1" applyFont="1" applyBorder="1" applyAlignment="1">
      <alignment horizontal="center" vertical="center"/>
    </xf>
    <xf numFmtId="0" fontId="11" fillId="12" borderId="13" xfId="2" applyFont="1" applyFill="1" applyBorder="1" applyAlignment="1">
      <alignment horizontal="center" vertical="center"/>
    </xf>
    <xf numFmtId="0" fontId="11" fillId="12" borderId="10" xfId="2" applyFont="1" applyFill="1" applyBorder="1" applyAlignment="1">
      <alignment horizontal="center" vertical="center"/>
    </xf>
    <xf numFmtId="0" fontId="4" fillId="0" borderId="14" xfId="2" applyBorder="1" applyAlignment="1">
      <alignment horizontal="center" vertical="center"/>
    </xf>
    <xf numFmtId="0" fontId="4" fillId="0" borderId="15" xfId="2" applyBorder="1" applyAlignment="1">
      <alignment horizontal="center" vertical="center"/>
    </xf>
    <xf numFmtId="0" fontId="11" fillId="12" borderId="16" xfId="2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4" fillId="0" borderId="20" xfId="2" applyBorder="1" applyAlignment="1">
      <alignment horizontal="center" vertical="center"/>
    </xf>
    <xf numFmtId="0" fontId="4" fillId="0" borderId="21" xfId="2" applyBorder="1" applyAlignment="1">
      <alignment horizontal="center" vertical="center"/>
    </xf>
    <xf numFmtId="0" fontId="4" fillId="0" borderId="27" xfId="2" applyBorder="1" applyAlignment="1">
      <alignment horizontal="center" vertical="center"/>
    </xf>
    <xf numFmtId="0" fontId="4" fillId="0" borderId="0" xfId="2" applyAlignment="1">
      <alignment horizontal="center" vertical="center"/>
    </xf>
    <xf numFmtId="0" fontId="4" fillId="0" borderId="34" xfId="2" applyBorder="1" applyAlignment="1">
      <alignment horizontal="center" vertical="center"/>
    </xf>
    <xf numFmtId="0" fontId="4" fillId="0" borderId="12" xfId="2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32" xfId="2" applyFont="1" applyBorder="1" applyAlignment="1">
      <alignment horizontal="center" vertical="center"/>
    </xf>
    <xf numFmtId="0" fontId="7" fillId="0" borderId="33" xfId="2" applyFont="1" applyBorder="1" applyAlignment="1">
      <alignment horizontal="center" vertical="center"/>
    </xf>
    <xf numFmtId="0" fontId="19" fillId="17" borderId="5" xfId="0" applyFont="1" applyFill="1" applyBorder="1" applyAlignment="1">
      <alignment horizontal="center" vertical="center"/>
    </xf>
    <xf numFmtId="0" fontId="19" fillId="17" borderId="7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22" fillId="15" borderId="5" xfId="0" applyFont="1" applyFill="1" applyBorder="1" applyAlignment="1">
      <alignment horizontal="center" vertical="center"/>
    </xf>
    <xf numFmtId="0" fontId="22" fillId="15" borderId="6" xfId="0" applyFont="1" applyFill="1" applyBorder="1" applyAlignment="1">
      <alignment horizontal="center" vertical="center"/>
    </xf>
    <xf numFmtId="0" fontId="22" fillId="15" borderId="7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2" fillId="13" borderId="5" xfId="0" applyFont="1" applyFill="1" applyBorder="1" applyAlignment="1">
      <alignment horizontal="center" vertical="center"/>
    </xf>
    <xf numFmtId="0" fontId="22" fillId="13" borderId="6" xfId="0" applyFont="1" applyFill="1" applyBorder="1" applyAlignment="1">
      <alignment horizontal="center" vertical="center"/>
    </xf>
    <xf numFmtId="0" fontId="22" fillId="13" borderId="7" xfId="0" applyFont="1" applyFill="1" applyBorder="1" applyAlignment="1">
      <alignment horizontal="center" vertical="center"/>
    </xf>
    <xf numFmtId="0" fontId="15" fillId="0" borderId="3" xfId="2" quotePrefix="1" applyFont="1" applyBorder="1" applyAlignment="1">
      <alignment horizontal="left" vertical="center" wrapText="1"/>
    </xf>
    <xf numFmtId="0" fontId="15" fillId="16" borderId="2" xfId="2" quotePrefix="1" applyFont="1" applyFill="1" applyBorder="1" applyAlignment="1">
      <alignment horizontal="center" vertical="center" wrapText="1"/>
    </xf>
    <xf numFmtId="0" fontId="15" fillId="16" borderId="3" xfId="2" quotePrefix="1" applyFont="1" applyFill="1" applyBorder="1" applyAlignment="1">
      <alignment horizontal="center" vertical="center" wrapText="1"/>
    </xf>
    <xf numFmtId="0" fontId="15" fillId="0" borderId="3" xfId="0" quotePrefix="1" applyFont="1" applyBorder="1" applyAlignment="1">
      <alignment horizontal="left" vertical="center" wrapText="1"/>
    </xf>
    <xf numFmtId="0" fontId="15" fillId="0" borderId="3" xfId="0" quotePrefix="1" applyFont="1" applyBorder="1" applyAlignment="1">
      <alignment horizontal="center" vertical="center" wrapText="1"/>
    </xf>
    <xf numFmtId="0" fontId="15" fillId="0" borderId="4" xfId="2" applyFont="1" applyBorder="1" applyAlignment="1">
      <alignment horizontal="left" vertical="center" wrapText="1"/>
    </xf>
    <xf numFmtId="0" fontId="15" fillId="16" borderId="2" xfId="2" applyFont="1" applyFill="1" applyBorder="1" applyAlignment="1">
      <alignment horizontal="center" vertical="center"/>
    </xf>
    <xf numFmtId="0" fontId="15" fillId="16" borderId="3" xfId="2" applyFont="1" applyFill="1" applyBorder="1" applyAlignment="1">
      <alignment horizontal="center" vertical="center"/>
    </xf>
    <xf numFmtId="0" fontId="15" fillId="16" borderId="4" xfId="2" applyFont="1" applyFill="1" applyBorder="1" applyAlignment="1">
      <alignment horizontal="center" vertical="center"/>
    </xf>
    <xf numFmtId="0" fontId="15" fillId="0" borderId="3" xfId="2" applyFont="1" applyBorder="1" applyAlignment="1">
      <alignment horizontal="center" vertical="center" wrapText="1"/>
    </xf>
    <xf numFmtId="178" fontId="15" fillId="3" borderId="11" xfId="4" quotePrefix="1" applyNumberFormat="1" applyFont="1" applyFill="1" applyBorder="1" applyAlignment="1">
      <alignment horizontal="center" vertical="center" shrinkToFit="1"/>
    </xf>
    <xf numFmtId="0" fontId="15" fillId="0" borderId="2" xfId="2" applyFont="1" applyBorder="1" applyAlignment="1">
      <alignment vertical="center" wrapText="1"/>
    </xf>
    <xf numFmtId="0" fontId="15" fillId="0" borderId="3" xfId="2" applyFont="1" applyBorder="1" applyAlignment="1">
      <alignment vertical="center" wrapText="1"/>
    </xf>
    <xf numFmtId="0" fontId="15" fillId="0" borderId="4" xfId="2" applyFont="1" applyBorder="1" applyAlignment="1">
      <alignment vertical="center" wrapText="1"/>
    </xf>
    <xf numFmtId="0" fontId="15" fillId="16" borderId="39" xfId="0" applyFont="1" applyFill="1" applyBorder="1" applyAlignment="1">
      <alignment horizontal="center" vertical="center"/>
    </xf>
    <xf numFmtId="0" fontId="15" fillId="16" borderId="38" xfId="0" applyFont="1" applyFill="1" applyBorder="1" applyAlignment="1">
      <alignment horizontal="center" vertical="center"/>
    </xf>
    <xf numFmtId="0" fontId="15" fillId="16" borderId="37" xfId="0" applyFont="1" applyFill="1" applyBorder="1" applyAlignment="1">
      <alignment horizontal="center" vertical="center"/>
    </xf>
    <xf numFmtId="0" fontId="8" fillId="0" borderId="8" xfId="2" applyFont="1" applyBorder="1" applyAlignment="1">
      <alignment horizontal="center" vertical="center" wrapText="1"/>
    </xf>
    <xf numFmtId="0" fontId="8" fillId="0" borderId="40" xfId="2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15" fillId="0" borderId="41" xfId="0" applyFont="1" applyBorder="1" applyAlignment="1">
      <alignment vertical="center" wrapText="1"/>
    </xf>
    <xf numFmtId="0" fontId="15" fillId="0" borderId="42" xfId="0" applyFont="1" applyBorder="1" applyAlignment="1">
      <alignment vertical="center" wrapText="1"/>
    </xf>
    <xf numFmtId="0" fontId="15" fillId="0" borderId="43" xfId="0" applyFont="1" applyBorder="1" applyAlignment="1">
      <alignment vertical="center" wrapText="1"/>
    </xf>
    <xf numFmtId="0" fontId="15" fillId="0" borderId="3" xfId="2" applyFont="1" applyBorder="1" applyAlignment="1">
      <alignment horizontal="left" vertical="center"/>
    </xf>
  </cellXfs>
  <cellStyles count="9">
    <cellStyle name="쉼표 [0]" xfId="1" builtinId="6"/>
    <cellStyle name="쉼표 [0] 2" xfId="3" xr:uid="{7E5C941B-9E7E-5948-AD1C-FFFCDE751450}"/>
    <cellStyle name="쉼표 [0] 2 15" xfId="8" xr:uid="{D1FB6501-955B-034D-8167-15DABACE8379}"/>
    <cellStyle name="표준" xfId="0" builtinId="0"/>
    <cellStyle name="표준 - Styl1" xfId="5" xr:uid="{06B2A282-464B-6040-8672-89133D979DC9}"/>
    <cellStyle name="표준 10 2" xfId="4" xr:uid="{3DBD85CC-9444-894E-960A-AFBAF1ED23AB}"/>
    <cellStyle name="표준 2 10 3" xfId="7" xr:uid="{B042A533-BF28-A440-A77F-4C253824A5B3}"/>
    <cellStyle name="표준 2 2" xfId="2" xr:uid="{C22CE8B0-84B8-2F4E-A4E1-BEF6D5E7FDCC}"/>
    <cellStyle name="하이퍼링크" xfId="6" builtinId="8"/>
  </cellStyles>
  <dxfs count="0"/>
  <tableStyles count="0" defaultTableStyle="TableStyleMedium2" defaultPivotStyle="PivotStyleLight16"/>
  <colors>
    <mruColors>
      <color rgb="FFFF93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9.png"/><Relationship Id="rId1" Type="http://schemas.openxmlformats.org/officeDocument/2006/relationships/image" Target="../media/image8.jpe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2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2" Type="http://schemas.openxmlformats.org/officeDocument/2006/relationships/image" Target="../media/image18.png"/><Relationship Id="rId1" Type="http://schemas.openxmlformats.org/officeDocument/2006/relationships/image" Target="../media/image2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9</xdr:col>
      <xdr:colOff>527456</xdr:colOff>
      <xdr:row>45</xdr:row>
      <xdr:rowOff>74849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D962946-BF5A-9C44-8ADD-B0369831C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6809" y="11713723"/>
          <a:ext cx="12903200" cy="30607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15</xdr:col>
      <xdr:colOff>147763</xdr:colOff>
      <xdr:row>50</xdr:row>
      <xdr:rowOff>100767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2F7E783-FBA9-394A-BF9A-12C499B1C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56170" y="5660957"/>
          <a:ext cx="7497550" cy="102877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895313</xdr:colOff>
      <xdr:row>3</xdr:row>
      <xdr:rowOff>0</xdr:rowOff>
    </xdr:from>
    <xdr:to>
      <xdr:col>12</xdr:col>
      <xdr:colOff>5952147</xdr:colOff>
      <xdr:row>9</xdr:row>
      <xdr:rowOff>790800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6CB15F0E-0731-4443-BF97-7C8D0B6CB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900246" y="1320800"/>
          <a:ext cx="5056834" cy="6886800"/>
        </a:xfrm>
        <a:prstGeom prst="rect">
          <a:avLst/>
        </a:prstGeom>
      </xdr:spPr>
    </xdr:pic>
    <xdr:clientData/>
  </xdr:twoCellAnchor>
  <xdr:twoCellAnchor editAs="oneCell">
    <xdr:from>
      <xdr:col>11</xdr:col>
      <xdr:colOff>84667</xdr:colOff>
      <xdr:row>3</xdr:row>
      <xdr:rowOff>237066</xdr:rowOff>
    </xdr:from>
    <xdr:to>
      <xdr:col>11</xdr:col>
      <xdr:colOff>2644667</xdr:colOff>
      <xdr:row>4</xdr:row>
      <xdr:rowOff>407066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FD4039E-647E-D56B-33D1-3C7A245D0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363334" y="1557866"/>
          <a:ext cx="2560000" cy="144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84667</xdr:colOff>
      <xdr:row>4</xdr:row>
      <xdr:rowOff>541867</xdr:rowOff>
    </xdr:from>
    <xdr:to>
      <xdr:col>11</xdr:col>
      <xdr:colOff>2644667</xdr:colOff>
      <xdr:row>5</xdr:row>
      <xdr:rowOff>711867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3B3C8DC-BC79-C67A-315A-E54BF0AA5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363334" y="3132667"/>
          <a:ext cx="2560000" cy="144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84667</xdr:colOff>
      <xdr:row>5</xdr:row>
      <xdr:rowOff>846668</xdr:rowOff>
    </xdr:from>
    <xdr:to>
      <xdr:col>11</xdr:col>
      <xdr:colOff>2644267</xdr:colOff>
      <xdr:row>6</xdr:row>
      <xdr:rowOff>1016443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4760C1B-ED59-1107-E4FA-4DE1BB9ED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363334" y="4707468"/>
          <a:ext cx="2559600" cy="1439775"/>
        </a:xfrm>
        <a:prstGeom prst="rect">
          <a:avLst/>
        </a:prstGeom>
      </xdr:spPr>
    </xdr:pic>
    <xdr:clientData/>
  </xdr:twoCellAnchor>
  <xdr:twoCellAnchor editAs="oneCell">
    <xdr:from>
      <xdr:col>11</xdr:col>
      <xdr:colOff>84667</xdr:colOff>
      <xdr:row>9</xdr:row>
      <xdr:rowOff>84667</xdr:rowOff>
    </xdr:from>
    <xdr:to>
      <xdr:col>11</xdr:col>
      <xdr:colOff>2644267</xdr:colOff>
      <xdr:row>9</xdr:row>
      <xdr:rowOff>1844119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A38A381-7012-1B41-AA2A-4F992196A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363334" y="7501467"/>
          <a:ext cx="2559600" cy="1759452"/>
        </a:xfrm>
        <a:prstGeom prst="rect">
          <a:avLst/>
        </a:prstGeom>
      </xdr:spPr>
    </xdr:pic>
    <xdr:clientData/>
  </xdr:twoCellAnchor>
  <xdr:twoCellAnchor editAs="oneCell">
    <xdr:from>
      <xdr:col>11</xdr:col>
      <xdr:colOff>84667</xdr:colOff>
      <xdr:row>10</xdr:row>
      <xdr:rowOff>33867</xdr:rowOff>
    </xdr:from>
    <xdr:to>
      <xdr:col>11</xdr:col>
      <xdr:colOff>2644267</xdr:colOff>
      <xdr:row>10</xdr:row>
      <xdr:rowOff>1793050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0B5E31C-80FB-C74B-B411-9E8B3ADCB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363334" y="9364134"/>
          <a:ext cx="2559600" cy="175918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4893467</xdr:colOff>
      <xdr:row>4</xdr:row>
      <xdr:rowOff>863600</xdr:rowOff>
    </xdr:from>
    <xdr:to>
      <xdr:col>12</xdr:col>
      <xdr:colOff>3862</xdr:colOff>
      <xdr:row>13</xdr:row>
      <xdr:rowOff>321342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5AE53F67-3ED3-2C23-8D9D-F5F352B3F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4120812" y="4721225"/>
          <a:ext cx="15720113" cy="8875587"/>
        </a:xfrm>
        <a:prstGeom prst="rect">
          <a:avLst/>
        </a:prstGeom>
      </xdr:spPr>
    </xdr:pic>
    <xdr:clientData/>
  </xdr:twoCellAnchor>
  <xdr:twoCellAnchor editAs="oneCell">
    <xdr:from>
      <xdr:col>11</xdr:col>
      <xdr:colOff>84667</xdr:colOff>
      <xdr:row>3</xdr:row>
      <xdr:rowOff>1828801</xdr:rowOff>
    </xdr:from>
    <xdr:to>
      <xdr:col>11</xdr:col>
      <xdr:colOff>2644667</xdr:colOff>
      <xdr:row>4</xdr:row>
      <xdr:rowOff>728801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9357A029-6D49-B057-1EB9-86D384FD8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363334" y="3149601"/>
          <a:ext cx="2560000" cy="144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895313</xdr:colOff>
      <xdr:row>3</xdr:row>
      <xdr:rowOff>0</xdr:rowOff>
    </xdr:from>
    <xdr:to>
      <xdr:col>12</xdr:col>
      <xdr:colOff>5952147</xdr:colOff>
      <xdr:row>7</xdr:row>
      <xdr:rowOff>824221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6016EA17-520C-7249-B924-E652D15F7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857913" y="1308100"/>
          <a:ext cx="5056834" cy="6886800"/>
        </a:xfrm>
        <a:prstGeom prst="rect">
          <a:avLst/>
        </a:prstGeom>
      </xdr:spPr>
    </xdr:pic>
    <xdr:clientData/>
  </xdr:twoCellAnchor>
  <xdr:twoCellAnchor editAs="oneCell">
    <xdr:from>
      <xdr:col>11</xdr:col>
      <xdr:colOff>84667</xdr:colOff>
      <xdr:row>3</xdr:row>
      <xdr:rowOff>233502</xdr:rowOff>
    </xdr:from>
    <xdr:to>
      <xdr:col>11</xdr:col>
      <xdr:colOff>2651798</xdr:colOff>
      <xdr:row>3</xdr:row>
      <xdr:rowOff>1694000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C7322B1-C8D3-822D-DA6F-8A709DC41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363334" y="1554302"/>
          <a:ext cx="2567131" cy="1460498"/>
        </a:xfrm>
        <a:prstGeom prst="rect">
          <a:avLst/>
        </a:prstGeom>
      </xdr:spPr>
    </xdr:pic>
    <xdr:clientData/>
  </xdr:twoCellAnchor>
  <xdr:twoCellAnchor editAs="oneCell">
    <xdr:from>
      <xdr:col>11</xdr:col>
      <xdr:colOff>84667</xdr:colOff>
      <xdr:row>7</xdr:row>
      <xdr:rowOff>101600</xdr:rowOff>
    </xdr:from>
    <xdr:to>
      <xdr:col>11</xdr:col>
      <xdr:colOff>2644267</xdr:colOff>
      <xdr:row>7</xdr:row>
      <xdr:rowOff>1885692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A98A8FB5-9FDA-2642-B10F-08870C12C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363334" y="7518400"/>
          <a:ext cx="2559600" cy="1784092"/>
        </a:xfrm>
        <a:prstGeom prst="rect">
          <a:avLst/>
        </a:prstGeom>
      </xdr:spPr>
    </xdr:pic>
    <xdr:clientData/>
  </xdr:twoCellAnchor>
  <xdr:twoCellAnchor editAs="oneCell">
    <xdr:from>
      <xdr:col>11</xdr:col>
      <xdr:colOff>84667</xdr:colOff>
      <xdr:row>8</xdr:row>
      <xdr:rowOff>33867</xdr:rowOff>
    </xdr:from>
    <xdr:to>
      <xdr:col>11</xdr:col>
      <xdr:colOff>2644267</xdr:colOff>
      <xdr:row>8</xdr:row>
      <xdr:rowOff>1815840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CFE7B7B-C4FA-2A47-BB0B-F9DE1069B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363334" y="9364134"/>
          <a:ext cx="2559600" cy="17819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895313</xdr:colOff>
      <xdr:row>3</xdr:row>
      <xdr:rowOff>0</xdr:rowOff>
    </xdr:from>
    <xdr:to>
      <xdr:col>12</xdr:col>
      <xdr:colOff>5952147</xdr:colOff>
      <xdr:row>8</xdr:row>
      <xdr:rowOff>816200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ED08018-E75A-1B45-AAE3-E670496C1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57913" y="1308100"/>
          <a:ext cx="5056834" cy="68868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114301</xdr:colOff>
      <xdr:row>3</xdr:row>
      <xdr:rowOff>319791</xdr:rowOff>
    </xdr:from>
    <xdr:to>
      <xdr:col>11</xdr:col>
      <xdr:colOff>2419351</xdr:colOff>
      <xdr:row>3</xdr:row>
      <xdr:rowOff>1618816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4F3DE91-93AE-448D-92F0-0AAAE1388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65251" y="1653291"/>
          <a:ext cx="2305050" cy="1299025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76201</xdr:colOff>
      <xdr:row>4</xdr:row>
      <xdr:rowOff>74442</xdr:rowOff>
    </xdr:from>
    <xdr:to>
      <xdr:col>11</xdr:col>
      <xdr:colOff>2419351</xdr:colOff>
      <xdr:row>4</xdr:row>
      <xdr:rowOff>1382757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33A6E0A-8E51-4C31-A29D-816296E5B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727151" y="3084342"/>
          <a:ext cx="2343150" cy="1308315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114300</xdr:colOff>
      <xdr:row>4</xdr:row>
      <xdr:rowOff>1565836</xdr:rowOff>
    </xdr:from>
    <xdr:to>
      <xdr:col>11</xdr:col>
      <xdr:colOff>2469171</xdr:colOff>
      <xdr:row>5</xdr:row>
      <xdr:rowOff>1200150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4546360-4753-4363-82AB-5AAADB176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765250" y="4575736"/>
          <a:ext cx="2354871" cy="1310714"/>
        </a:xfrm>
        <a:prstGeom prst="rect">
          <a:avLst/>
        </a:prstGeom>
      </xdr:spPr>
    </xdr:pic>
    <xdr:clientData/>
  </xdr:twoCellAnchor>
  <xdr:twoCellAnchor editAs="oneCell">
    <xdr:from>
      <xdr:col>11</xdr:col>
      <xdr:colOff>38646</xdr:colOff>
      <xdr:row>8</xdr:row>
      <xdr:rowOff>133350</xdr:rowOff>
    </xdr:from>
    <xdr:to>
      <xdr:col>11</xdr:col>
      <xdr:colOff>2457450</xdr:colOff>
      <xdr:row>8</xdr:row>
      <xdr:rowOff>1797519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1B8FCA4-4909-4176-8B6E-B40CAC42D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689596" y="7486650"/>
          <a:ext cx="2418804" cy="1664169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76201</xdr:colOff>
      <xdr:row>8</xdr:row>
      <xdr:rowOff>1890933</xdr:rowOff>
    </xdr:from>
    <xdr:to>
      <xdr:col>11</xdr:col>
      <xdr:colOff>2555721</xdr:colOff>
      <xdr:row>9</xdr:row>
      <xdr:rowOff>1714501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8C4EF276-2B8D-450B-95F2-497C277DE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727151" y="9244233"/>
          <a:ext cx="2479520" cy="172856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895313</xdr:colOff>
      <xdr:row>3</xdr:row>
      <xdr:rowOff>0</xdr:rowOff>
    </xdr:from>
    <xdr:to>
      <xdr:col>12</xdr:col>
      <xdr:colOff>5952147</xdr:colOff>
      <xdr:row>7</xdr:row>
      <xdr:rowOff>265215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62E77CCE-DB1C-7346-81C9-6E8A324EE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57913" y="1308100"/>
          <a:ext cx="5056834" cy="6861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101437</xdr:colOff>
      <xdr:row>3</xdr:row>
      <xdr:rowOff>96537</xdr:rowOff>
    </xdr:from>
    <xdr:to>
      <xdr:col>11</xdr:col>
      <xdr:colOff>2621437</xdr:colOff>
      <xdr:row>3</xdr:row>
      <xdr:rowOff>1092965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97101EF-ED59-4F47-B765-411001E260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9836" b="1"/>
        <a:stretch/>
      </xdr:blipFill>
      <xdr:spPr>
        <a:xfrm>
          <a:off x="28311900" y="1401815"/>
          <a:ext cx="2520000" cy="996428"/>
        </a:xfrm>
        <a:prstGeom prst="rect">
          <a:avLst/>
        </a:prstGeom>
      </xdr:spPr>
    </xdr:pic>
    <xdr:clientData/>
  </xdr:twoCellAnchor>
  <xdr:twoCellAnchor editAs="oneCell">
    <xdr:from>
      <xdr:col>11</xdr:col>
      <xdr:colOff>101437</xdr:colOff>
      <xdr:row>3</xdr:row>
      <xdr:rowOff>1169058</xdr:rowOff>
    </xdr:from>
    <xdr:to>
      <xdr:col>11</xdr:col>
      <xdr:colOff>2621437</xdr:colOff>
      <xdr:row>3</xdr:row>
      <xdr:rowOff>2328265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71733D4E-E919-EE42-A5EF-57B1BD677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311900" y="2474336"/>
          <a:ext cx="2520000" cy="1159207"/>
        </a:xfrm>
        <a:prstGeom prst="rect">
          <a:avLst/>
        </a:prstGeom>
      </xdr:spPr>
    </xdr:pic>
    <xdr:clientData/>
  </xdr:twoCellAnchor>
  <xdr:twoCellAnchor editAs="oneCell">
    <xdr:from>
      <xdr:col>11</xdr:col>
      <xdr:colOff>101437</xdr:colOff>
      <xdr:row>3</xdr:row>
      <xdr:rowOff>2404358</xdr:rowOff>
    </xdr:from>
    <xdr:to>
      <xdr:col>11</xdr:col>
      <xdr:colOff>2621437</xdr:colOff>
      <xdr:row>4</xdr:row>
      <xdr:rowOff>952831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CF599654-20A3-334B-829C-CA54080EA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311900" y="3709636"/>
          <a:ext cx="2520000" cy="1347176"/>
        </a:xfrm>
        <a:prstGeom prst="rect">
          <a:avLst/>
        </a:prstGeom>
      </xdr:spPr>
    </xdr:pic>
    <xdr:clientData/>
  </xdr:twoCellAnchor>
  <xdr:twoCellAnchor editAs="oneCell">
    <xdr:from>
      <xdr:col>11</xdr:col>
      <xdr:colOff>101437</xdr:colOff>
      <xdr:row>4</xdr:row>
      <xdr:rowOff>2212116</xdr:rowOff>
    </xdr:from>
    <xdr:to>
      <xdr:col>11</xdr:col>
      <xdr:colOff>2621437</xdr:colOff>
      <xdr:row>4</xdr:row>
      <xdr:rowOff>2708138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F6261645-4348-2F4F-B044-44CE75841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311900" y="6316097"/>
          <a:ext cx="2520000" cy="496022"/>
        </a:xfrm>
        <a:prstGeom prst="rect">
          <a:avLst/>
        </a:prstGeom>
      </xdr:spPr>
    </xdr:pic>
    <xdr:clientData/>
  </xdr:twoCellAnchor>
  <xdr:twoCellAnchor editAs="oneCell">
    <xdr:from>
      <xdr:col>11</xdr:col>
      <xdr:colOff>101437</xdr:colOff>
      <xdr:row>4</xdr:row>
      <xdr:rowOff>1754766</xdr:rowOff>
    </xdr:from>
    <xdr:to>
      <xdr:col>11</xdr:col>
      <xdr:colOff>2621437</xdr:colOff>
      <xdr:row>4</xdr:row>
      <xdr:rowOff>2136022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CE5CFC15-5C10-B843-B7C3-B061A4A0C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311900" y="5858747"/>
          <a:ext cx="2520000" cy="381256"/>
        </a:xfrm>
        <a:prstGeom prst="rect">
          <a:avLst/>
        </a:prstGeom>
      </xdr:spPr>
    </xdr:pic>
    <xdr:clientData/>
  </xdr:twoCellAnchor>
  <xdr:twoCellAnchor editAs="oneCell">
    <xdr:from>
      <xdr:col>11</xdr:col>
      <xdr:colOff>101437</xdr:colOff>
      <xdr:row>4</xdr:row>
      <xdr:rowOff>1028924</xdr:rowOff>
    </xdr:from>
    <xdr:to>
      <xdr:col>11</xdr:col>
      <xdr:colOff>2621437</xdr:colOff>
      <xdr:row>4</xdr:row>
      <xdr:rowOff>1678673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15573769-E2A5-BD40-9592-2C768731E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311900" y="5132905"/>
          <a:ext cx="2520000" cy="649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EE6D2-A1BF-5D47-976E-DCE9F47A44D3}">
  <sheetPr>
    <tabColor theme="7" tint="0.39997558519241921"/>
  </sheetPr>
  <dimension ref="B1:J39"/>
  <sheetViews>
    <sheetView view="pageBreakPreview" topLeftCell="A14" zoomScale="55" zoomScaleNormal="60" zoomScaleSheetLayoutView="55" workbookViewId="0">
      <selection activeCell="D9" sqref="D9"/>
    </sheetView>
  </sheetViews>
  <sheetFormatPr defaultColWidth="7.44140625" defaultRowHeight="19.149999999999999"/>
  <cols>
    <col min="1" max="1" width="1.83203125" customWidth="1"/>
    <col min="2" max="2" width="19.71875" customWidth="1"/>
    <col min="3" max="3" width="30.71875" customWidth="1"/>
    <col min="4" max="4" width="30.71875" style="4" customWidth="1"/>
    <col min="5" max="5" width="62.44140625" customWidth="1"/>
    <col min="6" max="6" width="22" style="2" customWidth="1"/>
    <col min="7" max="8" width="22" customWidth="1"/>
    <col min="9" max="9" width="59.44140625" customWidth="1"/>
    <col min="10" max="10" width="22" customWidth="1"/>
    <col min="11" max="11" width="89.83203125" customWidth="1"/>
    <col min="12" max="12" width="26.44140625" customWidth="1"/>
    <col min="13" max="13" width="13" bestFit="1" customWidth="1"/>
  </cols>
  <sheetData>
    <row r="1" spans="2:10" ht="48" customHeight="1" thickBot="1">
      <c r="B1" s="144" t="s">
        <v>13</v>
      </c>
      <c r="C1" s="144"/>
      <c r="D1" s="144"/>
      <c r="E1" s="144"/>
      <c r="F1" s="144"/>
      <c r="G1" s="144"/>
      <c r="H1" s="144"/>
      <c r="I1" s="144"/>
    </row>
    <row r="2" spans="2:10" s="6" customFormat="1" ht="25.05" customHeight="1" thickBot="1">
      <c r="B2" s="145" t="s">
        <v>14</v>
      </c>
      <c r="C2" s="146"/>
      <c r="D2" s="146"/>
      <c r="E2" s="147" t="s">
        <v>15</v>
      </c>
      <c r="F2" s="148"/>
      <c r="G2" s="148"/>
      <c r="H2" s="145" t="s">
        <v>16</v>
      </c>
      <c r="I2" s="149"/>
    </row>
    <row r="3" spans="2:10" s="6" customFormat="1" ht="25.05" customHeight="1">
      <c r="B3" s="7" t="s">
        <v>17</v>
      </c>
      <c r="C3" s="150"/>
      <c r="D3" s="151"/>
      <c r="E3" s="152" t="s">
        <v>18</v>
      </c>
      <c r="F3" s="153"/>
      <c r="G3" s="153"/>
      <c r="H3" s="8" t="s">
        <v>19</v>
      </c>
      <c r="I3" s="9"/>
    </row>
    <row r="4" spans="2:10" s="6" customFormat="1" ht="25.05" customHeight="1">
      <c r="B4" s="10" t="s">
        <v>20</v>
      </c>
      <c r="C4" s="158"/>
      <c r="D4" s="159"/>
      <c r="E4" s="154"/>
      <c r="F4" s="155"/>
      <c r="G4" s="155"/>
      <c r="H4" s="11" t="s">
        <v>21</v>
      </c>
      <c r="I4" s="12"/>
    </row>
    <row r="5" spans="2:10" s="6" customFormat="1" ht="25.05" customHeight="1">
      <c r="B5" s="10" t="s">
        <v>22</v>
      </c>
      <c r="C5" s="160"/>
      <c r="D5" s="161"/>
      <c r="E5" s="154"/>
      <c r="F5" s="155"/>
      <c r="G5" s="155"/>
      <c r="H5" s="11" t="s">
        <v>23</v>
      </c>
      <c r="I5" s="12"/>
    </row>
    <row r="6" spans="2:10" s="6" customFormat="1" ht="25.05" customHeight="1">
      <c r="B6" s="10" t="s">
        <v>24</v>
      </c>
      <c r="C6" s="13" t="e">
        <f>H31</f>
        <v>#REF!</v>
      </c>
      <c r="D6" s="14" t="s">
        <v>25</v>
      </c>
      <c r="E6" s="154"/>
      <c r="F6" s="155"/>
      <c r="G6" s="155"/>
      <c r="H6" s="11" t="s">
        <v>26</v>
      </c>
      <c r="I6" s="12"/>
    </row>
    <row r="7" spans="2:10" s="6" customFormat="1" ht="25.05" customHeight="1" thickBot="1">
      <c r="B7" s="15" t="s">
        <v>27</v>
      </c>
      <c r="C7" s="162"/>
      <c r="D7" s="163"/>
      <c r="E7" s="156"/>
      <c r="F7" s="157"/>
      <c r="G7" s="157"/>
      <c r="H7" s="16" t="s">
        <v>27</v>
      </c>
      <c r="I7" s="17"/>
    </row>
    <row r="9" spans="2:10">
      <c r="D9" s="18"/>
    </row>
    <row r="11" spans="2:10" ht="37.5" customHeight="1">
      <c r="B11" s="19" t="s">
        <v>0</v>
      </c>
      <c r="C11" s="19" t="s">
        <v>28</v>
      </c>
      <c r="D11" s="19" t="s">
        <v>29</v>
      </c>
      <c r="E11" s="19" t="s">
        <v>3</v>
      </c>
      <c r="F11" s="20" t="s">
        <v>30</v>
      </c>
      <c r="G11" s="21" t="s">
        <v>31</v>
      </c>
      <c r="H11" s="21" t="s">
        <v>5</v>
      </c>
      <c r="I11" s="19" t="s">
        <v>32</v>
      </c>
    </row>
    <row r="12" spans="2:10" ht="40.049999999999997" customHeight="1">
      <c r="B12" s="118" t="s">
        <v>33</v>
      </c>
      <c r="C12" s="118" t="s">
        <v>84</v>
      </c>
      <c r="D12" s="141" t="s">
        <v>110</v>
      </c>
      <c r="E12" s="22" t="s">
        <v>34</v>
      </c>
      <c r="F12" s="23">
        <v>5</v>
      </c>
      <c r="G12" s="23">
        <f>'참고)공통기획, 디자인, 실시설계 인건비 기준'!G5</f>
        <v>22</v>
      </c>
      <c r="H12" s="24">
        <f>'1-1)공통_더현대서울'!J9</f>
        <v>85000000</v>
      </c>
      <c r="I12" s="25" t="s">
        <v>138</v>
      </c>
    </row>
    <row r="13" spans="2:10" ht="40.049999999999997" customHeight="1">
      <c r="B13" s="119"/>
      <c r="C13" s="119"/>
      <c r="D13" s="141"/>
      <c r="E13" s="22" t="s">
        <v>35</v>
      </c>
      <c r="F13" s="23">
        <v>3</v>
      </c>
      <c r="G13" s="23">
        <f>'참고)공통기획, 디자인, 실시설계 인건비 기준'!G18</f>
        <v>11</v>
      </c>
      <c r="H13" s="24">
        <f>'1-1)공통_더현대서울'!J13</f>
        <v>20000000</v>
      </c>
      <c r="I13" s="25" t="s">
        <v>138</v>
      </c>
    </row>
    <row r="14" spans="2:10" ht="40.049999999999997" customHeight="1">
      <c r="B14" s="119"/>
      <c r="C14" s="119"/>
      <c r="D14" s="141" t="s">
        <v>11</v>
      </c>
      <c r="E14" s="22" t="s">
        <v>34</v>
      </c>
      <c r="F14" s="23">
        <v>3</v>
      </c>
      <c r="G14" s="23">
        <f>'참고)공통기획, 디자인, 실시설계 인건비 기준'!G10</f>
        <v>14</v>
      </c>
      <c r="H14" s="26">
        <f>'1-2)공통_홍대점'!J7</f>
        <v>32000000</v>
      </c>
      <c r="I14" s="25" t="s">
        <v>139</v>
      </c>
    </row>
    <row r="15" spans="2:10" ht="40.049999999999997" customHeight="1">
      <c r="B15" s="119"/>
      <c r="C15" s="119"/>
      <c r="D15" s="141"/>
      <c r="E15" s="22" t="s">
        <v>35</v>
      </c>
      <c r="F15" s="23">
        <v>3</v>
      </c>
      <c r="G15" s="23">
        <f>'참고)공통기획, 디자인, 실시설계 인건비 기준'!G21</f>
        <v>9</v>
      </c>
      <c r="H15" s="26">
        <f>'1-2)공통_홍대점'!J11</f>
        <v>17000000</v>
      </c>
      <c r="I15" s="25" t="s">
        <v>139</v>
      </c>
      <c r="J15" s="1"/>
    </row>
    <row r="16" spans="2:10" ht="40.049999999999997" customHeight="1">
      <c r="B16" s="119"/>
      <c r="C16" s="119"/>
      <c r="D16" s="128" t="s">
        <v>12</v>
      </c>
      <c r="E16" s="22" t="s">
        <v>34</v>
      </c>
      <c r="F16" s="23">
        <v>3</v>
      </c>
      <c r="G16" s="23">
        <f>'참고)공통기획, 디자인, 실시설계 인건비 기준'!G14</f>
        <v>20</v>
      </c>
      <c r="H16" s="26">
        <f>'1-3)공통_삼성강남'!J8</f>
        <v>46000000</v>
      </c>
      <c r="I16" s="25" t="s">
        <v>140</v>
      </c>
    </row>
    <row r="17" spans="2:10" ht="40.049999999999997" customHeight="1">
      <c r="B17" s="119"/>
      <c r="C17" s="119"/>
      <c r="D17" s="129"/>
      <c r="E17" s="22" t="s">
        <v>35</v>
      </c>
      <c r="F17" s="23">
        <v>3</v>
      </c>
      <c r="G17" s="23">
        <f>'참고)공통기획, 디자인, 실시설계 인건비 기준'!G24</f>
        <v>9</v>
      </c>
      <c r="H17" s="26">
        <f>'1-3)공통_삼성강남'!J12</f>
        <v>16000000</v>
      </c>
      <c r="I17" s="25" t="s">
        <v>140</v>
      </c>
    </row>
    <row r="18" spans="2:10" ht="40.049999999999997" customHeight="1">
      <c r="B18" s="119"/>
      <c r="C18" s="130" t="s">
        <v>101</v>
      </c>
      <c r="D18" s="142"/>
      <c r="E18" s="142"/>
      <c r="F18" s="142"/>
      <c r="G18" s="143"/>
      <c r="H18" s="27">
        <f>SUM(H12:H17)</f>
        <v>216000000</v>
      </c>
      <c r="I18" s="27"/>
    </row>
    <row r="19" spans="2:10" ht="40.049999999999997" customHeight="1">
      <c r="B19" s="119"/>
      <c r="C19" s="140" t="s">
        <v>102</v>
      </c>
      <c r="D19" s="140"/>
      <c r="E19" s="140"/>
      <c r="F19" s="140"/>
      <c r="G19" s="140"/>
      <c r="H19" s="28">
        <f>TRUNC(H18,-3)</f>
        <v>216000000</v>
      </c>
      <c r="I19" s="28"/>
    </row>
    <row r="20" spans="2:10" ht="40.049999999999997" customHeight="1">
      <c r="B20" s="119"/>
      <c r="C20" s="62" t="s">
        <v>10</v>
      </c>
      <c r="D20" s="29" t="s">
        <v>115</v>
      </c>
      <c r="E20" s="30" t="s">
        <v>34</v>
      </c>
      <c r="F20" s="31">
        <v>2</v>
      </c>
      <c r="G20" s="32">
        <f>'참고)공통기획, 디자인, 실시설계 인건비 기준'!G28</f>
        <v>21</v>
      </c>
      <c r="H20" s="26">
        <f>'1-4)공통_그래픽'!J7</f>
        <v>15000000</v>
      </c>
      <c r="I20" s="25" t="s">
        <v>141</v>
      </c>
    </row>
    <row r="21" spans="2:10" ht="40.049999999999997" customHeight="1">
      <c r="B21" s="119"/>
      <c r="C21" s="130" t="s">
        <v>36</v>
      </c>
      <c r="D21" s="142"/>
      <c r="E21" s="142"/>
      <c r="F21" s="142"/>
      <c r="G21" s="143"/>
      <c r="H21" s="27">
        <f>SUM(H20:H20)</f>
        <v>15000000</v>
      </c>
      <c r="I21" s="27"/>
    </row>
    <row r="22" spans="2:10" ht="40.049999999999997" customHeight="1">
      <c r="B22" s="119"/>
      <c r="C22" s="139" t="s">
        <v>37</v>
      </c>
      <c r="D22" s="140"/>
      <c r="E22" s="140"/>
      <c r="F22" s="140"/>
      <c r="G22" s="140"/>
      <c r="H22" s="28">
        <f>TRUNC(H21,-3)</f>
        <v>15000000</v>
      </c>
      <c r="I22" s="28"/>
    </row>
    <row r="23" spans="2:10" ht="40.049999999999997" customHeight="1">
      <c r="B23" s="119"/>
      <c r="C23" s="118" t="s">
        <v>38</v>
      </c>
      <c r="D23" s="23" t="s">
        <v>39</v>
      </c>
      <c r="E23" s="30" t="s">
        <v>40</v>
      </c>
      <c r="F23" s="33"/>
      <c r="G23" s="33"/>
      <c r="H23" s="26" t="e">
        <f>#REF!</f>
        <v>#REF!</v>
      </c>
      <c r="I23" s="25" t="s">
        <v>142</v>
      </c>
    </row>
    <row r="24" spans="2:10" ht="40.049999999999997" customHeight="1">
      <c r="B24" s="119"/>
      <c r="C24" s="119"/>
      <c r="D24" s="118" t="s">
        <v>41</v>
      </c>
      <c r="E24" s="30" t="s">
        <v>42</v>
      </c>
      <c r="F24" s="33"/>
      <c r="G24" s="33"/>
      <c r="H24" s="26" t="e">
        <f>#REF!</f>
        <v>#REF!</v>
      </c>
      <c r="I24" s="25" t="s">
        <v>142</v>
      </c>
    </row>
    <row r="25" spans="2:10" ht="40.049999999999997" customHeight="1">
      <c r="B25" s="119"/>
      <c r="C25" s="119"/>
      <c r="D25" s="119"/>
      <c r="E25" s="30" t="s">
        <v>43</v>
      </c>
      <c r="F25" s="33"/>
      <c r="G25" s="33"/>
      <c r="H25" s="26" t="e">
        <f>#REF!</f>
        <v>#REF!</v>
      </c>
      <c r="I25" s="25" t="s">
        <v>142</v>
      </c>
    </row>
    <row r="26" spans="2:10" ht="40.049999999999997" customHeight="1">
      <c r="B26" s="119"/>
      <c r="C26" s="120"/>
      <c r="D26" s="120"/>
      <c r="E26" s="30" t="s">
        <v>44</v>
      </c>
      <c r="F26" s="33"/>
      <c r="G26" s="33"/>
      <c r="H26" s="26" t="e">
        <f>#REF!</f>
        <v>#REF!</v>
      </c>
      <c r="I26" s="25" t="s">
        <v>142</v>
      </c>
    </row>
    <row r="27" spans="2:10" ht="40.049999999999997" customHeight="1">
      <c r="B27" s="119"/>
      <c r="C27" s="130" t="s">
        <v>45</v>
      </c>
      <c r="D27" s="131"/>
      <c r="E27" s="131"/>
      <c r="F27" s="131"/>
      <c r="G27" s="132"/>
      <c r="H27" s="27" t="e">
        <f>SUM(H23:H26)</f>
        <v>#REF!</v>
      </c>
      <c r="I27" s="27"/>
    </row>
    <row r="28" spans="2:10" ht="40.049999999999997" customHeight="1">
      <c r="B28" s="120"/>
      <c r="C28" s="133" t="s">
        <v>46</v>
      </c>
      <c r="D28" s="134"/>
      <c r="E28" s="134"/>
      <c r="F28" s="134"/>
      <c r="G28" s="135"/>
      <c r="H28" s="28" t="e">
        <f>H27</f>
        <v>#REF!</v>
      </c>
      <c r="I28" s="28"/>
    </row>
    <row r="29" spans="2:10" ht="42" customHeight="1">
      <c r="B29" s="93" t="s">
        <v>47</v>
      </c>
      <c r="C29" s="94"/>
      <c r="D29" s="94"/>
      <c r="E29" s="94"/>
      <c r="F29" s="94"/>
      <c r="G29" s="95"/>
      <c r="H29" s="34" t="e">
        <f>SUM(H19,,H22,H28)</f>
        <v>#REF!</v>
      </c>
      <c r="I29" s="34" t="s">
        <v>7</v>
      </c>
    </row>
    <row r="30" spans="2:10" ht="42" customHeight="1">
      <c r="B30" s="96" t="s">
        <v>6</v>
      </c>
      <c r="C30" s="97"/>
      <c r="D30" s="97"/>
      <c r="E30" s="97"/>
      <c r="F30" s="97"/>
      <c r="G30" s="98"/>
      <c r="H30" s="35" t="e">
        <f>H23*10%+H26*5%+(H29-H23-H26)*17.65%</f>
        <v>#REF!</v>
      </c>
      <c r="I30" s="36"/>
    </row>
    <row r="31" spans="2:10" ht="42" customHeight="1">
      <c r="B31" s="99" t="s">
        <v>48</v>
      </c>
      <c r="C31" s="100"/>
      <c r="D31" s="100"/>
      <c r="E31" s="100"/>
      <c r="F31" s="100"/>
      <c r="G31" s="101"/>
      <c r="H31" s="37" t="e">
        <f>SUM(H29:H30)</f>
        <v>#REF!</v>
      </c>
      <c r="I31" s="38"/>
    </row>
    <row r="32" spans="2:10">
      <c r="H32" s="1"/>
      <c r="J32" s="1"/>
    </row>
    <row r="33" spans="5:10" ht="18" customHeight="1">
      <c r="H33" s="1"/>
      <c r="J33" s="5"/>
    </row>
    <row r="34" spans="5:10" ht="18" customHeight="1">
      <c r="H34" s="1"/>
      <c r="I34" s="1"/>
    </row>
    <row r="35" spans="5:10">
      <c r="H35" s="1"/>
    </row>
    <row r="36" spans="5:10">
      <c r="H36" s="1"/>
      <c r="I36" s="1"/>
      <c r="J36" s="1"/>
    </row>
    <row r="38" spans="5:10">
      <c r="E38" s="1"/>
      <c r="H38" s="1"/>
    </row>
    <row r="39" spans="5:10">
      <c r="H39" s="1"/>
      <c r="I39" s="1"/>
      <c r="J39" s="1"/>
    </row>
  </sheetData>
  <mergeCells count="25">
    <mergeCell ref="B1:I1"/>
    <mergeCell ref="B2:D2"/>
    <mergeCell ref="E2:G2"/>
    <mergeCell ref="H2:I2"/>
    <mergeCell ref="C3:D3"/>
    <mergeCell ref="E3:G7"/>
    <mergeCell ref="C4:D4"/>
    <mergeCell ref="C5:D5"/>
    <mergeCell ref="C7:D7"/>
    <mergeCell ref="B30:G30"/>
    <mergeCell ref="B31:G31"/>
    <mergeCell ref="C22:G22"/>
    <mergeCell ref="C23:C26"/>
    <mergeCell ref="D24:D26"/>
    <mergeCell ref="C27:G27"/>
    <mergeCell ref="C28:G28"/>
    <mergeCell ref="B29:G29"/>
    <mergeCell ref="B12:B28"/>
    <mergeCell ref="C12:C17"/>
    <mergeCell ref="D12:D13"/>
    <mergeCell ref="D14:D15"/>
    <mergeCell ref="D16:D17"/>
    <mergeCell ref="C18:G18"/>
    <mergeCell ref="C19:G19"/>
    <mergeCell ref="C21:G21"/>
  </mergeCells>
  <phoneticPr fontId="3" type="noConversion"/>
  <hyperlinks>
    <hyperlink ref="I12" location="'1-1)공통_더현대서울'!A1" display="1-1)공통_더현대서울" xr:uid="{AC05066F-4060-9346-B7B2-99758F6005E3}"/>
    <hyperlink ref="I14" location="'1-2)공통_홍대점'!A1" display="1-2)공통_홍대점" xr:uid="{67C5D6ED-D73A-B64B-A3CE-13E13493011F}"/>
    <hyperlink ref="I16" location="'1-3)공통_삼성강남'!A1" display="1-3)공통_삼성강남" xr:uid="{24D4F273-1ED2-C44C-9008-9CC331A7267F}"/>
    <hyperlink ref="I20" location="'1-4)공통_그래픽'!A1" display="1-4)공통_그래픽" xr:uid="{B951ADF5-7CAB-8D4A-BB5E-7A61F52670C2}"/>
    <hyperlink ref="I23" location="'1-5)공통_샘플실'!A1" display="1-5)공통_샘플실" xr:uid="{5C63B9F1-8095-0046-85AA-D0F87D1CF752}"/>
    <hyperlink ref="I13" location="'1-1)공통_더현대서울'!A1" display="1-1)공통_더현대서울" xr:uid="{4D4E2215-EF32-C64B-B5C1-2D3B8FB8C9A6}"/>
    <hyperlink ref="I15" location="'1-2)공통_홍대점'!A1" display="1-2)공통_홍대점" xr:uid="{AEECF5C2-9039-8641-ABF0-9B45A0A2A137}"/>
    <hyperlink ref="I17" location="'1-3)공통_삼성강남'!A1" display="1-3)공통_삼성강남" xr:uid="{1DBCA110-3FBC-2443-BAE5-4C49A0A3D1D0}"/>
    <hyperlink ref="I24" location="'1-5)공통_샘플실'!A1" display="1-5)공통_샘플실" xr:uid="{50D7FD24-0596-3C4B-BB6C-CF4BD2D543F1}"/>
    <hyperlink ref="I25" location="'1-5)공통_샘플실'!A1" display="1-5)공통_샘플실" xr:uid="{3B638C88-62AE-F940-9BBF-5EDD35C2791F}"/>
    <hyperlink ref="I26" location="'1-5)공통_샘플실'!A1" display="1-5)공통_샘플실" xr:uid="{1322482D-7CA5-144F-AB32-0DD3602D1AA3}"/>
  </hyperlinks>
  <pageMargins left="0.7" right="0.7" top="0.75" bottom="0.75" header="0.3" footer="0.3"/>
  <pageSetup paperSize="9" scale="2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D1F63-8F29-0941-AB40-B929D2C6198C}">
  <sheetPr>
    <tabColor theme="7" tint="0.79998168889431442"/>
  </sheetPr>
  <dimension ref="A2:S65"/>
  <sheetViews>
    <sheetView zoomScale="55" zoomScaleNormal="55" workbookViewId="0">
      <selection activeCell="C13" sqref="C13:C15"/>
    </sheetView>
  </sheetViews>
  <sheetFormatPr defaultColWidth="11.5546875" defaultRowHeight="19.149999999999999"/>
  <cols>
    <col min="2" max="4" width="20.71875" customWidth="1"/>
    <col min="5" max="5" width="22.27734375" customWidth="1"/>
    <col min="9" max="9" width="20.27734375" customWidth="1"/>
    <col min="12" max="19" width="20.71875" customWidth="1"/>
  </cols>
  <sheetData>
    <row r="2" spans="1:19" ht="20.65">
      <c r="A2" s="39"/>
      <c r="B2" s="166" t="s">
        <v>49</v>
      </c>
      <c r="C2" s="166"/>
      <c r="D2" s="166"/>
      <c r="E2" s="166"/>
      <c r="F2" s="166"/>
      <c r="G2" s="166"/>
      <c r="H2" s="166"/>
      <c r="I2" s="166"/>
      <c r="J2" s="166"/>
      <c r="K2" s="40"/>
      <c r="L2" s="39"/>
      <c r="M2" s="39"/>
      <c r="N2" s="39"/>
      <c r="O2" s="39"/>
      <c r="P2" s="39"/>
      <c r="Q2" s="39"/>
      <c r="R2" s="39"/>
    </row>
    <row r="3" spans="1:19" ht="20.65">
      <c r="A3" s="39"/>
      <c r="B3" s="41"/>
      <c r="C3" s="41"/>
      <c r="D3" s="41"/>
      <c r="E3" s="41"/>
      <c r="F3" s="41"/>
      <c r="G3" s="41"/>
      <c r="H3" s="41"/>
      <c r="I3" s="41"/>
      <c r="J3" s="42" t="s">
        <v>109</v>
      </c>
      <c r="K3" s="40"/>
      <c r="L3" s="39"/>
      <c r="M3" s="39"/>
      <c r="N3" s="43"/>
      <c r="O3" s="39"/>
      <c r="P3" s="39"/>
      <c r="Q3" s="39"/>
      <c r="R3" s="39"/>
    </row>
    <row r="4" spans="1:19" ht="30" customHeight="1">
      <c r="A4" s="39"/>
      <c r="B4" s="44" t="s">
        <v>50</v>
      </c>
      <c r="C4" s="44" t="s">
        <v>1</v>
      </c>
      <c r="D4" s="44" t="s">
        <v>3</v>
      </c>
      <c r="E4" s="78" t="s">
        <v>51</v>
      </c>
      <c r="F4" s="44" t="s">
        <v>52</v>
      </c>
      <c r="G4" s="44" t="s">
        <v>53</v>
      </c>
      <c r="H4" s="44" t="s">
        <v>54</v>
      </c>
      <c r="I4" s="44" t="s">
        <v>55</v>
      </c>
      <c r="J4" s="44" t="s">
        <v>9</v>
      </c>
      <c r="K4" s="40"/>
      <c r="L4" s="71" t="s">
        <v>0</v>
      </c>
      <c r="M4" s="66" t="s">
        <v>57</v>
      </c>
      <c r="N4" s="66" t="s">
        <v>65</v>
      </c>
      <c r="O4" s="66" t="s">
        <v>66</v>
      </c>
      <c r="P4" s="66" t="s">
        <v>67</v>
      </c>
      <c r="Q4" s="66" t="s">
        <v>68</v>
      </c>
      <c r="R4" s="67" t="s">
        <v>105</v>
      </c>
    </row>
    <row r="5" spans="1:19" ht="30" customHeight="1">
      <c r="A5" s="39"/>
      <c r="B5" s="175" t="s">
        <v>34</v>
      </c>
      <c r="C5" s="169" t="s">
        <v>110</v>
      </c>
      <c r="D5" s="75" t="s">
        <v>56</v>
      </c>
      <c r="E5" s="76">
        <f>VLOOKUP(D5,$L$4:$Q$8,6,FALSE)</f>
        <v>637725.94000000006</v>
      </c>
      <c r="F5" s="75">
        <v>1</v>
      </c>
      <c r="G5" s="75">
        <v>22</v>
      </c>
      <c r="H5" s="79">
        <v>1.5</v>
      </c>
      <c r="I5" s="80">
        <f>E5*G5*H5*F5</f>
        <v>21044956.020000003</v>
      </c>
      <c r="J5" s="169" t="s">
        <v>135</v>
      </c>
      <c r="K5" s="40"/>
      <c r="L5" s="72" t="s">
        <v>116</v>
      </c>
      <c r="M5" s="47">
        <v>358273</v>
      </c>
      <c r="N5" s="47">
        <f>M5*0.1</f>
        <v>35827.300000000003</v>
      </c>
      <c r="O5" s="47">
        <f>M5*0.2</f>
        <v>71654.600000000006</v>
      </c>
      <c r="P5" s="47">
        <f>(M5+O5)*0.4</f>
        <v>171971.04</v>
      </c>
      <c r="Q5" s="48">
        <f>SUM(M5:P5)</f>
        <v>637725.94000000006</v>
      </c>
      <c r="R5" s="67" t="s">
        <v>57</v>
      </c>
    </row>
    <row r="6" spans="1:19" ht="30" customHeight="1">
      <c r="A6" s="39"/>
      <c r="B6" s="176"/>
      <c r="C6" s="178"/>
      <c r="D6" s="75" t="s">
        <v>58</v>
      </c>
      <c r="E6" s="76">
        <f t="shared" ref="E6:E8" si="0">VLOOKUP(D6,$L$4:$Q$8,6,FALSE)</f>
        <v>535744.4</v>
      </c>
      <c r="F6" s="75">
        <v>1</v>
      </c>
      <c r="G6" s="75">
        <v>22</v>
      </c>
      <c r="H6" s="79">
        <v>1.5</v>
      </c>
      <c r="I6" s="80">
        <f>E6*G6*H6*F6</f>
        <v>17679565.200000003</v>
      </c>
      <c r="J6" s="178"/>
      <c r="K6" s="40"/>
      <c r="L6" s="72" t="s">
        <v>119</v>
      </c>
      <c r="M6" s="47">
        <v>300980</v>
      </c>
      <c r="N6" s="47">
        <f t="shared" ref="N6:N8" si="1">M6*0.1</f>
        <v>30098</v>
      </c>
      <c r="O6" s="47">
        <f t="shared" ref="O6:O7" si="2">M6*0.2</f>
        <v>60196</v>
      </c>
      <c r="P6" s="47">
        <f t="shared" ref="P6:P8" si="3">(M6+O6)*0.4</f>
        <v>144470.39999999999</v>
      </c>
      <c r="Q6" s="48">
        <f t="shared" ref="Q6:Q8" si="4">SUM(M6:P6)</f>
        <v>535744.4</v>
      </c>
      <c r="R6" s="67" t="s">
        <v>59</v>
      </c>
    </row>
    <row r="7" spans="1:19" ht="30" customHeight="1">
      <c r="A7" s="39"/>
      <c r="B7" s="176"/>
      <c r="C7" s="178"/>
      <c r="D7" s="75" t="s">
        <v>60</v>
      </c>
      <c r="E7" s="76">
        <f t="shared" si="0"/>
        <v>505601.88</v>
      </c>
      <c r="F7" s="75">
        <v>2</v>
      </c>
      <c r="G7" s="75">
        <v>22</v>
      </c>
      <c r="H7" s="79">
        <v>1.5</v>
      </c>
      <c r="I7" s="80">
        <f t="shared" ref="I7:I8" si="5">E7*G7*H7*F7</f>
        <v>33369724.079999998</v>
      </c>
      <c r="J7" s="178"/>
      <c r="K7" s="40"/>
      <c r="L7" s="72" t="s">
        <v>117</v>
      </c>
      <c r="M7" s="47">
        <v>284046</v>
      </c>
      <c r="N7" s="47">
        <f t="shared" si="1"/>
        <v>28404.600000000002</v>
      </c>
      <c r="O7" s="47">
        <f t="shared" si="2"/>
        <v>56809.200000000004</v>
      </c>
      <c r="P7" s="47">
        <f t="shared" si="3"/>
        <v>136342.08000000002</v>
      </c>
      <c r="Q7" s="48">
        <f t="shared" si="4"/>
        <v>505601.88</v>
      </c>
      <c r="R7" s="67" t="s">
        <v>61</v>
      </c>
    </row>
    <row r="8" spans="1:19" ht="30" customHeight="1">
      <c r="A8" s="39"/>
      <c r="B8" s="176"/>
      <c r="C8" s="170"/>
      <c r="D8" s="75" t="s">
        <v>62</v>
      </c>
      <c r="E8" s="76">
        <f t="shared" si="0"/>
        <v>398086.32</v>
      </c>
      <c r="F8" s="75">
        <v>1</v>
      </c>
      <c r="G8" s="75">
        <v>22</v>
      </c>
      <c r="H8" s="79">
        <v>1.5</v>
      </c>
      <c r="I8" s="80">
        <f t="shared" si="5"/>
        <v>13136848.560000002</v>
      </c>
      <c r="J8" s="170"/>
      <c r="K8" s="40"/>
      <c r="L8" s="72" t="s">
        <v>118</v>
      </c>
      <c r="M8" s="47">
        <v>223644</v>
      </c>
      <c r="N8" s="47">
        <f t="shared" si="1"/>
        <v>22364.400000000001</v>
      </c>
      <c r="O8" s="47">
        <f>M8*0.2</f>
        <v>44728.800000000003</v>
      </c>
      <c r="P8" s="47">
        <f t="shared" si="3"/>
        <v>107349.12</v>
      </c>
      <c r="Q8" s="48">
        <f t="shared" si="4"/>
        <v>398086.32</v>
      </c>
      <c r="R8" s="67" t="s">
        <v>63</v>
      </c>
    </row>
    <row r="9" spans="1:19" ht="30" customHeight="1">
      <c r="A9" s="39"/>
      <c r="B9" s="176"/>
      <c r="C9" s="171" t="s">
        <v>64</v>
      </c>
      <c r="D9" s="172"/>
      <c r="E9" s="172"/>
      <c r="F9" s="172"/>
      <c r="G9" s="172"/>
      <c r="H9" s="173"/>
      <c r="I9" s="81">
        <f>TRUNC(SUM(I5:I8),-6)</f>
        <v>85000000</v>
      </c>
      <c r="J9" s="77"/>
      <c r="K9" s="45"/>
      <c r="L9" s="39"/>
      <c r="M9" s="39"/>
      <c r="N9" s="39"/>
      <c r="O9" s="39"/>
      <c r="P9" s="39"/>
      <c r="Q9" s="39"/>
      <c r="R9" s="39"/>
    </row>
    <row r="10" spans="1:19" ht="30" customHeight="1">
      <c r="A10" s="39"/>
      <c r="B10" s="176"/>
      <c r="C10" s="169" t="s">
        <v>11</v>
      </c>
      <c r="D10" s="75" t="s">
        <v>58</v>
      </c>
      <c r="E10" s="76">
        <f>VLOOKUP(D10,$L$4:$Q$8,6,FALSE)</f>
        <v>535744.4</v>
      </c>
      <c r="F10" s="75">
        <v>1</v>
      </c>
      <c r="G10" s="75">
        <v>14</v>
      </c>
      <c r="H10" s="79">
        <v>1.5</v>
      </c>
      <c r="I10" s="80">
        <f t="shared" ref="I10" si="6">E10*F10*G10*H10</f>
        <v>11250632.4</v>
      </c>
      <c r="J10" s="167" t="s">
        <v>120</v>
      </c>
      <c r="K10" s="46"/>
      <c r="L10" s="164" t="s">
        <v>103</v>
      </c>
      <c r="M10" s="165"/>
      <c r="N10" s="67" t="s">
        <v>104</v>
      </c>
      <c r="O10" s="67"/>
      <c r="P10" s="67"/>
      <c r="Q10" s="67"/>
      <c r="R10" s="67"/>
      <c r="S10" s="67"/>
    </row>
    <row r="11" spans="1:19" ht="30" customHeight="1">
      <c r="A11" s="39"/>
      <c r="B11" s="176"/>
      <c r="C11" s="170"/>
      <c r="D11" s="75" t="s">
        <v>60</v>
      </c>
      <c r="E11" s="76">
        <f>VLOOKUP(D11,$L$4:$Q$8,6,FALSE)</f>
        <v>505601.88</v>
      </c>
      <c r="F11" s="75">
        <v>2</v>
      </c>
      <c r="G11" s="75">
        <v>14</v>
      </c>
      <c r="H11" s="79">
        <v>1.5</v>
      </c>
      <c r="I11" s="80">
        <f>E11*F11*G11*H11</f>
        <v>21235278.960000001</v>
      </c>
      <c r="J11" s="168"/>
      <c r="K11" s="40"/>
      <c r="L11" s="63">
        <v>0.6</v>
      </c>
      <c r="M11" s="64">
        <f>L11*8</f>
        <v>4.8</v>
      </c>
      <c r="N11" s="68">
        <v>1</v>
      </c>
      <c r="O11" s="67" t="s">
        <v>69</v>
      </c>
      <c r="P11" s="67" t="s">
        <v>70</v>
      </c>
      <c r="Q11" s="67"/>
      <c r="R11" s="67"/>
      <c r="S11" s="67"/>
    </row>
    <row r="12" spans="1:19" ht="30" customHeight="1">
      <c r="A12" s="39"/>
      <c r="B12" s="176"/>
      <c r="C12" s="171" t="s">
        <v>64</v>
      </c>
      <c r="D12" s="172"/>
      <c r="E12" s="172"/>
      <c r="F12" s="172"/>
      <c r="G12" s="172"/>
      <c r="H12" s="173"/>
      <c r="I12" s="81">
        <f>TRUNC(SUM(I10:I11),-6)</f>
        <v>32000000</v>
      </c>
      <c r="J12" s="82"/>
      <c r="K12" s="40"/>
      <c r="L12" s="63">
        <v>0.8</v>
      </c>
      <c r="M12" s="64">
        <f t="shared" ref="M12" si="7">L12*8</f>
        <v>6.4</v>
      </c>
      <c r="N12" s="68">
        <v>1.5</v>
      </c>
      <c r="O12" s="69" t="s">
        <v>71</v>
      </c>
      <c r="P12" s="69" t="s">
        <v>106</v>
      </c>
      <c r="Q12" s="67"/>
      <c r="R12" s="67"/>
      <c r="S12" s="67"/>
    </row>
    <row r="13" spans="1:19" ht="30" customHeight="1">
      <c r="A13" s="39"/>
      <c r="B13" s="176"/>
      <c r="C13" s="167" t="s">
        <v>12</v>
      </c>
      <c r="D13" s="75" t="s">
        <v>56</v>
      </c>
      <c r="E13" s="76">
        <f t="shared" ref="E13:E15" si="8">VLOOKUP(D13,$L$4:$Q$8,6,FALSE)</f>
        <v>637725.94000000006</v>
      </c>
      <c r="F13" s="83">
        <v>1</v>
      </c>
      <c r="G13" s="83">
        <v>20</v>
      </c>
      <c r="H13" s="84">
        <v>1.2</v>
      </c>
      <c r="I13" s="85">
        <f>E13*F13*G13*H13</f>
        <v>15305422.560000001</v>
      </c>
      <c r="J13" s="167" t="s">
        <v>113</v>
      </c>
      <c r="K13" s="45"/>
      <c r="L13" s="63">
        <v>1</v>
      </c>
      <c r="M13" s="64">
        <f t="shared" ref="M13:M15" si="9">L13*8</f>
        <v>8</v>
      </c>
      <c r="N13" s="68">
        <v>1.5</v>
      </c>
      <c r="O13" s="69" t="s">
        <v>72</v>
      </c>
      <c r="P13" s="70" t="s">
        <v>107</v>
      </c>
      <c r="Q13" s="69"/>
      <c r="R13" s="67"/>
      <c r="S13" s="67"/>
    </row>
    <row r="14" spans="1:19" ht="30" customHeight="1">
      <c r="A14" s="39"/>
      <c r="B14" s="176"/>
      <c r="C14" s="179"/>
      <c r="D14" s="83" t="s">
        <v>58</v>
      </c>
      <c r="E14" s="76">
        <f t="shared" si="8"/>
        <v>535744.4</v>
      </c>
      <c r="F14" s="83">
        <v>1</v>
      </c>
      <c r="G14" s="83">
        <v>20</v>
      </c>
      <c r="H14" s="84">
        <v>1.5</v>
      </c>
      <c r="I14" s="85">
        <f>E14*F14*G14*H14</f>
        <v>16072332</v>
      </c>
      <c r="J14" s="179"/>
      <c r="K14" s="46"/>
      <c r="L14" s="63">
        <v>1.2</v>
      </c>
      <c r="M14" s="64">
        <f t="shared" si="9"/>
        <v>9.6</v>
      </c>
      <c r="N14" s="68">
        <v>1.75</v>
      </c>
      <c r="O14" s="69" t="s">
        <v>74</v>
      </c>
      <c r="P14" s="70" t="s">
        <v>108</v>
      </c>
      <c r="Q14" s="70"/>
      <c r="R14" s="67"/>
      <c r="S14" s="67"/>
    </row>
    <row r="15" spans="1:19" ht="30" customHeight="1">
      <c r="A15" s="39"/>
      <c r="B15" s="176"/>
      <c r="C15" s="168"/>
      <c r="D15" s="83" t="s">
        <v>60</v>
      </c>
      <c r="E15" s="76">
        <f t="shared" si="8"/>
        <v>505601.88</v>
      </c>
      <c r="F15" s="83">
        <v>1</v>
      </c>
      <c r="G15" s="83">
        <v>20</v>
      </c>
      <c r="H15" s="84">
        <v>1.5</v>
      </c>
      <c r="I15" s="85">
        <f>E15*F15*G15*H15</f>
        <v>15168056.399999999</v>
      </c>
      <c r="J15" s="168"/>
      <c r="K15" s="40"/>
      <c r="L15" s="63">
        <v>1.5</v>
      </c>
      <c r="M15" s="64">
        <f t="shared" si="9"/>
        <v>12</v>
      </c>
      <c r="N15" s="68"/>
      <c r="O15" s="69"/>
      <c r="P15" s="70"/>
      <c r="Q15" s="70"/>
      <c r="R15" s="67"/>
      <c r="S15" s="67"/>
    </row>
    <row r="16" spans="1:19" ht="30" customHeight="1">
      <c r="A16" s="39"/>
      <c r="B16" s="177"/>
      <c r="C16" s="171" t="s">
        <v>64</v>
      </c>
      <c r="D16" s="172"/>
      <c r="E16" s="172"/>
      <c r="F16" s="172"/>
      <c r="G16" s="172"/>
      <c r="H16" s="173"/>
      <c r="I16" s="81">
        <f>TRUNC(SUM(I13:I15),-6)</f>
        <v>46000000</v>
      </c>
      <c r="J16" s="77"/>
      <c r="K16" s="45"/>
      <c r="L16" s="39"/>
      <c r="M16" s="39"/>
      <c r="N16" s="68"/>
      <c r="O16" s="67"/>
      <c r="P16" s="67"/>
      <c r="Q16" s="67"/>
      <c r="R16" s="67"/>
      <c r="S16" s="67"/>
    </row>
    <row r="17" spans="1:18" ht="30" customHeight="1">
      <c r="A17" s="39"/>
      <c r="B17" s="174" t="s">
        <v>143</v>
      </c>
      <c r="C17" s="174"/>
      <c r="D17" s="174"/>
      <c r="E17" s="174"/>
      <c r="F17" s="174"/>
      <c r="G17" s="174"/>
      <c r="H17" s="174"/>
      <c r="I17" s="86">
        <f>SUM(I9,I12,I16)</f>
        <v>163000000</v>
      </c>
      <c r="J17" s="44"/>
      <c r="K17" s="40"/>
      <c r="L17" s="73"/>
      <c r="M17" s="74"/>
      <c r="N17" s="68"/>
      <c r="O17" s="69"/>
      <c r="P17" s="69"/>
      <c r="Q17" s="69"/>
      <c r="R17" s="65"/>
    </row>
    <row r="18" spans="1:18" ht="30" customHeight="1">
      <c r="A18" s="39"/>
      <c r="B18" s="175" t="s">
        <v>73</v>
      </c>
      <c r="C18" s="169" t="s">
        <v>110</v>
      </c>
      <c r="D18" s="75" t="s">
        <v>58</v>
      </c>
      <c r="E18" s="76">
        <f t="shared" ref="E18:E25" si="10">VLOOKUP(D18,$L$4:$Q$8,6,FALSE)</f>
        <v>535744.4</v>
      </c>
      <c r="F18" s="75">
        <v>1</v>
      </c>
      <c r="G18" s="75">
        <v>11</v>
      </c>
      <c r="H18" s="79">
        <v>1.2</v>
      </c>
      <c r="I18" s="80">
        <f>E18*F18*G18*H18</f>
        <v>7071826.0800000001</v>
      </c>
      <c r="J18" s="169" t="s">
        <v>112</v>
      </c>
      <c r="K18" s="40"/>
      <c r="L18" s="39"/>
      <c r="M18" s="39"/>
      <c r="N18" s="39"/>
      <c r="O18" s="39"/>
      <c r="P18" s="39"/>
      <c r="Q18" s="39"/>
      <c r="R18" s="39"/>
    </row>
    <row r="19" spans="1:18" ht="30" customHeight="1">
      <c r="A19" s="39"/>
      <c r="B19" s="176"/>
      <c r="C19" s="170"/>
      <c r="D19" s="75" t="s">
        <v>60</v>
      </c>
      <c r="E19" s="76">
        <f t="shared" si="10"/>
        <v>505601.88</v>
      </c>
      <c r="F19" s="75">
        <v>2</v>
      </c>
      <c r="G19" s="75">
        <v>11</v>
      </c>
      <c r="H19" s="79">
        <v>1.2</v>
      </c>
      <c r="I19" s="80">
        <f t="shared" ref="I19" si="11">E19*F19*G19*H19</f>
        <v>13347889.631999999</v>
      </c>
      <c r="J19" s="170"/>
      <c r="K19" s="40"/>
      <c r="L19" s="39"/>
      <c r="M19" s="39"/>
      <c r="N19" s="39"/>
      <c r="O19" s="39"/>
      <c r="P19" s="39"/>
      <c r="Q19" s="39"/>
      <c r="R19" s="39"/>
    </row>
    <row r="20" spans="1:18" ht="30" customHeight="1">
      <c r="A20" s="39"/>
      <c r="B20" s="176"/>
      <c r="C20" s="171" t="s">
        <v>64</v>
      </c>
      <c r="D20" s="172"/>
      <c r="E20" s="172"/>
      <c r="F20" s="172"/>
      <c r="G20" s="172"/>
      <c r="H20" s="173"/>
      <c r="I20" s="81">
        <f>TRUNC(SUM(I18:I19),-6)</f>
        <v>20000000</v>
      </c>
      <c r="J20" s="77"/>
      <c r="K20" s="40"/>
      <c r="L20" s="39"/>
      <c r="M20" s="39"/>
      <c r="N20" s="39"/>
      <c r="O20" s="39"/>
      <c r="P20" s="39"/>
      <c r="Q20" s="39"/>
      <c r="R20" s="39"/>
    </row>
    <row r="21" spans="1:18" ht="30" customHeight="1">
      <c r="A21" s="39"/>
      <c r="B21" s="176"/>
      <c r="C21" s="169" t="s">
        <v>11</v>
      </c>
      <c r="D21" s="75" t="s">
        <v>58</v>
      </c>
      <c r="E21" s="76">
        <f t="shared" si="10"/>
        <v>535744.4</v>
      </c>
      <c r="F21" s="75">
        <v>2</v>
      </c>
      <c r="G21" s="75">
        <v>9</v>
      </c>
      <c r="H21" s="79">
        <v>1.2</v>
      </c>
      <c r="I21" s="80">
        <f>E21*F21*G21*H21</f>
        <v>11572079.040000001</v>
      </c>
      <c r="J21" s="169" t="s">
        <v>111</v>
      </c>
      <c r="K21" s="40"/>
      <c r="L21" s="39"/>
      <c r="M21" s="39"/>
      <c r="N21" s="39"/>
      <c r="O21" s="39"/>
      <c r="P21" s="39"/>
      <c r="Q21" s="39"/>
      <c r="R21" s="39"/>
    </row>
    <row r="22" spans="1:18" ht="30" customHeight="1">
      <c r="A22" s="39"/>
      <c r="B22" s="176"/>
      <c r="C22" s="178"/>
      <c r="D22" s="75" t="s">
        <v>60</v>
      </c>
      <c r="E22" s="76">
        <f t="shared" si="10"/>
        <v>505601.88</v>
      </c>
      <c r="F22" s="75">
        <v>1</v>
      </c>
      <c r="G22" s="75">
        <v>9</v>
      </c>
      <c r="H22" s="79">
        <v>1.2</v>
      </c>
      <c r="I22" s="80">
        <f>E22*F22*G22*H22</f>
        <v>5460500.3039999995</v>
      </c>
      <c r="J22" s="178"/>
      <c r="K22" s="40"/>
      <c r="L22" s="39"/>
      <c r="M22" s="39"/>
      <c r="N22" s="39"/>
      <c r="O22" s="39"/>
      <c r="P22" s="39"/>
      <c r="Q22" s="39"/>
      <c r="R22" s="39"/>
    </row>
    <row r="23" spans="1:18" ht="30" customHeight="1">
      <c r="A23" s="39"/>
      <c r="B23" s="176"/>
      <c r="C23" s="171" t="s">
        <v>64</v>
      </c>
      <c r="D23" s="172"/>
      <c r="E23" s="172"/>
      <c r="F23" s="172"/>
      <c r="G23" s="172"/>
      <c r="H23" s="173"/>
      <c r="I23" s="81">
        <f>TRUNC(SUM(I21:I22),-6)</f>
        <v>17000000</v>
      </c>
      <c r="J23" s="77"/>
      <c r="K23" s="40"/>
      <c r="L23" s="39"/>
      <c r="M23" s="39"/>
      <c r="N23" s="39"/>
      <c r="O23" s="39"/>
      <c r="P23" s="39"/>
      <c r="Q23" s="39"/>
      <c r="R23" s="39"/>
    </row>
    <row r="24" spans="1:18" ht="30" customHeight="1">
      <c r="A24" s="39"/>
      <c r="B24" s="176"/>
      <c r="C24" s="167" t="s">
        <v>12</v>
      </c>
      <c r="D24" s="83" t="s">
        <v>58</v>
      </c>
      <c r="E24" s="76">
        <f t="shared" si="10"/>
        <v>535744.4</v>
      </c>
      <c r="F24" s="83">
        <v>1</v>
      </c>
      <c r="G24" s="83">
        <v>9</v>
      </c>
      <c r="H24" s="84">
        <v>1.2</v>
      </c>
      <c r="I24" s="85">
        <f>E24*F24*G24*H24</f>
        <v>5786039.5200000005</v>
      </c>
      <c r="J24" s="169" t="s">
        <v>111</v>
      </c>
      <c r="K24" s="40"/>
      <c r="L24" s="39"/>
      <c r="M24" s="39"/>
      <c r="N24" s="39"/>
      <c r="O24" s="39"/>
      <c r="P24" s="39"/>
      <c r="Q24" s="39"/>
      <c r="R24" s="39"/>
    </row>
    <row r="25" spans="1:18" ht="30" customHeight="1">
      <c r="A25" s="39"/>
      <c r="B25" s="176"/>
      <c r="C25" s="168"/>
      <c r="D25" s="83" t="s">
        <v>60</v>
      </c>
      <c r="E25" s="76">
        <f t="shared" si="10"/>
        <v>505601.88</v>
      </c>
      <c r="F25" s="83">
        <v>2</v>
      </c>
      <c r="G25" s="83">
        <v>9</v>
      </c>
      <c r="H25" s="84">
        <v>1.2</v>
      </c>
      <c r="I25" s="85">
        <f>E25*F25*G25*H25</f>
        <v>10921000.607999999</v>
      </c>
      <c r="J25" s="170"/>
      <c r="K25" s="40"/>
      <c r="L25" s="39"/>
      <c r="M25" s="39"/>
      <c r="N25" s="39"/>
      <c r="O25" s="39"/>
      <c r="P25" s="39"/>
      <c r="Q25" s="39"/>
      <c r="R25" s="39"/>
    </row>
    <row r="26" spans="1:18" ht="30" customHeight="1">
      <c r="A26" s="39"/>
      <c r="B26" s="177"/>
      <c r="C26" s="171" t="s">
        <v>75</v>
      </c>
      <c r="D26" s="172"/>
      <c r="E26" s="172"/>
      <c r="F26" s="172"/>
      <c r="G26" s="172"/>
      <c r="H26" s="173"/>
      <c r="I26" s="81">
        <f>(TRUNC(SUM(I24:I25),-6))</f>
        <v>16000000</v>
      </c>
      <c r="J26" s="77"/>
      <c r="K26" s="40"/>
      <c r="L26" s="39"/>
      <c r="M26" s="39"/>
      <c r="N26" s="39"/>
      <c r="O26" s="39"/>
      <c r="P26" s="39"/>
      <c r="Q26" s="39"/>
      <c r="R26" s="39"/>
    </row>
    <row r="27" spans="1:18" ht="30" customHeight="1">
      <c r="A27" s="39"/>
      <c r="B27" s="180" t="s">
        <v>76</v>
      </c>
      <c r="C27" s="181"/>
      <c r="D27" s="181"/>
      <c r="E27" s="181"/>
      <c r="F27" s="181"/>
      <c r="G27" s="181"/>
      <c r="H27" s="182"/>
      <c r="I27" s="86">
        <f>SUM(I20,I23,I26)</f>
        <v>53000000</v>
      </c>
      <c r="J27" s="44"/>
      <c r="K27" s="40"/>
      <c r="L27" s="39"/>
      <c r="M27" s="39"/>
      <c r="N27" s="39"/>
      <c r="O27" s="39"/>
      <c r="P27" s="39"/>
      <c r="Q27" s="39"/>
      <c r="R27" s="39"/>
    </row>
    <row r="28" spans="1:18" ht="30" customHeight="1">
      <c r="A28" s="39"/>
      <c r="B28" s="175" t="s">
        <v>77</v>
      </c>
      <c r="C28" s="169" t="s">
        <v>115</v>
      </c>
      <c r="D28" s="75" t="s">
        <v>58</v>
      </c>
      <c r="E28" s="76">
        <f t="shared" ref="E28:E29" si="12">VLOOKUP(D28,$L$4:$Q$8,6,FALSE)</f>
        <v>535744.4</v>
      </c>
      <c r="F28" s="75">
        <v>1</v>
      </c>
      <c r="G28" s="75">
        <v>21</v>
      </c>
      <c r="H28" s="79">
        <v>0.6</v>
      </c>
      <c r="I28" s="80">
        <f>E28*F28*G28*H28</f>
        <v>6750379.4400000004</v>
      </c>
      <c r="J28" s="169" t="s">
        <v>114</v>
      </c>
      <c r="L28" s="39"/>
      <c r="M28" s="39"/>
      <c r="N28" s="39"/>
      <c r="O28" s="39"/>
      <c r="P28" s="39"/>
      <c r="Q28" s="39"/>
      <c r="R28" s="39"/>
    </row>
    <row r="29" spans="1:18" ht="30" customHeight="1">
      <c r="A29" s="39"/>
      <c r="B29" s="176"/>
      <c r="C29" s="170"/>
      <c r="D29" s="75" t="s">
        <v>60</v>
      </c>
      <c r="E29" s="76">
        <f t="shared" si="12"/>
        <v>505601.88</v>
      </c>
      <c r="F29" s="75">
        <v>1</v>
      </c>
      <c r="G29" s="75">
        <v>21</v>
      </c>
      <c r="H29" s="79">
        <v>0.8</v>
      </c>
      <c r="I29" s="80">
        <f t="shared" ref="I29" si="13">E29*F29*G29*H29</f>
        <v>8494111.5840000007</v>
      </c>
      <c r="J29" s="170"/>
      <c r="K29" s="40"/>
      <c r="L29" s="39"/>
      <c r="M29" s="39"/>
      <c r="N29" s="39"/>
      <c r="O29" s="39"/>
      <c r="P29" s="39"/>
      <c r="Q29" s="39"/>
      <c r="R29" s="39"/>
    </row>
    <row r="30" spans="1:18" ht="30" customHeight="1">
      <c r="A30" s="39"/>
      <c r="B30" s="177"/>
      <c r="C30" s="171" t="s">
        <v>64</v>
      </c>
      <c r="D30" s="172"/>
      <c r="E30" s="172"/>
      <c r="F30" s="172"/>
      <c r="G30" s="172"/>
      <c r="H30" s="173"/>
      <c r="I30" s="81">
        <f>TRUNC(SUM(I28:I29),-6)</f>
        <v>15000000</v>
      </c>
      <c r="J30" s="77"/>
      <c r="K30" s="40"/>
      <c r="L30" s="39"/>
      <c r="M30" s="39"/>
      <c r="N30" s="39"/>
      <c r="O30" s="39"/>
      <c r="P30" s="39"/>
      <c r="Q30" s="39"/>
      <c r="R30" s="39"/>
    </row>
    <row r="31" spans="1:18" ht="30" customHeight="1">
      <c r="A31" s="39"/>
      <c r="B31" s="180" t="s">
        <v>78</v>
      </c>
      <c r="C31" s="181"/>
      <c r="D31" s="181"/>
      <c r="E31" s="181"/>
      <c r="F31" s="181"/>
      <c r="G31" s="181"/>
      <c r="H31" s="182"/>
      <c r="I31" s="86">
        <f>I30</f>
        <v>15000000</v>
      </c>
      <c r="J31" s="44"/>
      <c r="K31" s="40"/>
      <c r="L31" s="39"/>
      <c r="M31" s="39"/>
      <c r="N31" s="39"/>
      <c r="O31" s="39"/>
      <c r="P31" s="39"/>
      <c r="Q31" s="39"/>
      <c r="R31" s="39"/>
    </row>
    <row r="32" spans="1:18" ht="30" customHeight="1">
      <c r="A32" s="39"/>
      <c r="B32" s="39"/>
      <c r="C32" s="39"/>
      <c r="D32" s="39"/>
      <c r="E32" s="49"/>
      <c r="F32" s="39"/>
      <c r="G32" s="39"/>
      <c r="H32" s="39"/>
      <c r="I32" s="50"/>
      <c r="J32" s="39"/>
      <c r="K32" s="40"/>
      <c r="L32" s="39"/>
      <c r="M32" s="39"/>
      <c r="N32" s="39"/>
      <c r="O32" s="39"/>
      <c r="P32" s="39"/>
      <c r="Q32" s="39"/>
      <c r="R32" s="39"/>
    </row>
    <row r="33" spans="1:18">
      <c r="A33" s="39"/>
      <c r="B33" s="39"/>
      <c r="C33" s="39"/>
      <c r="D33" s="39"/>
      <c r="E33" s="49"/>
      <c r="F33" s="39"/>
      <c r="G33" s="39"/>
      <c r="H33" s="39"/>
      <c r="I33" s="39"/>
      <c r="J33" s="39"/>
      <c r="K33" s="40"/>
      <c r="L33" s="39"/>
      <c r="M33" s="39"/>
      <c r="N33" s="39"/>
      <c r="O33" s="39"/>
      <c r="P33" s="39"/>
      <c r="Q33" s="39"/>
      <c r="R33" s="39"/>
    </row>
    <row r="34" spans="1:18">
      <c r="A34" s="39"/>
      <c r="B34" s="39"/>
      <c r="C34" s="39"/>
      <c r="D34" s="39"/>
      <c r="E34" s="49"/>
      <c r="F34" s="39"/>
      <c r="G34" s="39"/>
      <c r="H34" s="39"/>
      <c r="I34" s="39"/>
      <c r="J34" s="39"/>
      <c r="K34" s="40"/>
      <c r="L34" s="39"/>
      <c r="M34" s="39"/>
      <c r="N34" s="39"/>
      <c r="O34" s="39"/>
      <c r="P34" s="39"/>
      <c r="Q34" s="39"/>
      <c r="R34" s="39"/>
    </row>
    <row r="35" spans="1:18">
      <c r="A35" s="39"/>
      <c r="B35" s="39"/>
      <c r="C35" s="39"/>
      <c r="D35" s="39"/>
      <c r="E35" s="49"/>
      <c r="F35" s="39"/>
      <c r="G35" s="39"/>
      <c r="H35" s="39"/>
      <c r="I35" s="39"/>
      <c r="J35" s="39"/>
      <c r="K35" s="40"/>
      <c r="L35" s="39"/>
      <c r="M35" s="39"/>
      <c r="N35" s="39"/>
      <c r="O35" s="39"/>
      <c r="P35" s="39"/>
      <c r="Q35" s="39"/>
      <c r="R35" s="39"/>
    </row>
    <row r="36" spans="1:18">
      <c r="A36" s="39"/>
      <c r="B36" s="39"/>
      <c r="C36" s="39"/>
      <c r="D36" s="39"/>
      <c r="E36" s="49"/>
      <c r="F36" s="39"/>
      <c r="G36" s="39"/>
      <c r="H36" s="39"/>
      <c r="I36" s="39"/>
      <c r="J36" s="39"/>
      <c r="K36" s="40"/>
      <c r="L36" s="39"/>
      <c r="M36" s="39"/>
      <c r="N36" s="39"/>
      <c r="O36" s="39"/>
      <c r="P36" s="39"/>
      <c r="Q36" s="39"/>
      <c r="R36" s="39"/>
    </row>
    <row r="37" spans="1:18">
      <c r="A37" s="39"/>
      <c r="B37" s="39"/>
      <c r="C37" s="39"/>
      <c r="D37" s="39"/>
      <c r="E37" s="49"/>
      <c r="F37" s="39"/>
      <c r="G37" s="39"/>
      <c r="H37" s="39"/>
      <c r="I37" s="39"/>
      <c r="J37" s="39"/>
      <c r="K37" s="40"/>
      <c r="L37" s="39"/>
      <c r="M37" s="39"/>
      <c r="N37" s="39"/>
      <c r="O37" s="39"/>
      <c r="P37" s="39"/>
      <c r="Q37" s="39"/>
      <c r="R37" s="39"/>
    </row>
    <row r="38" spans="1:18">
      <c r="A38" s="39"/>
      <c r="B38" s="39"/>
      <c r="C38" s="39"/>
      <c r="D38" s="39"/>
      <c r="E38" s="49"/>
      <c r="F38" s="39"/>
      <c r="G38" s="39"/>
      <c r="H38" s="39"/>
      <c r="I38" s="39"/>
      <c r="J38" s="39"/>
      <c r="K38" s="40"/>
      <c r="L38" s="39"/>
      <c r="M38" s="39"/>
      <c r="N38" s="39"/>
      <c r="O38" s="39"/>
      <c r="P38" s="39"/>
      <c r="Q38" s="39"/>
      <c r="R38" s="39"/>
    </row>
    <row r="39" spans="1:18">
      <c r="A39" s="39"/>
      <c r="B39" s="39"/>
      <c r="C39" s="39"/>
      <c r="D39" s="39"/>
      <c r="E39" s="49"/>
      <c r="F39" s="39"/>
      <c r="G39" s="39"/>
      <c r="H39" s="39"/>
      <c r="I39" s="39"/>
      <c r="J39" s="39"/>
      <c r="K39" s="40"/>
      <c r="L39" s="39"/>
      <c r="M39" s="39"/>
      <c r="N39" s="39"/>
      <c r="O39" s="39"/>
      <c r="P39" s="39"/>
      <c r="Q39" s="39"/>
      <c r="R39" s="39"/>
    </row>
    <row r="40" spans="1:18">
      <c r="A40" s="39"/>
      <c r="B40" s="39"/>
      <c r="C40" s="39"/>
      <c r="D40" s="39"/>
      <c r="E40" s="49"/>
      <c r="F40" s="39"/>
      <c r="G40" s="39"/>
      <c r="H40" s="39"/>
      <c r="I40" s="39"/>
      <c r="J40" s="39"/>
      <c r="K40" s="40"/>
      <c r="L40" s="39"/>
      <c r="M40" s="39"/>
      <c r="N40" s="39"/>
      <c r="O40" s="39"/>
      <c r="P40" s="39"/>
      <c r="Q40" s="39"/>
      <c r="R40" s="39"/>
    </row>
    <row r="41" spans="1:18">
      <c r="A41" s="39"/>
      <c r="B41" s="39"/>
      <c r="C41" s="39"/>
      <c r="D41" s="39"/>
      <c r="E41" s="49"/>
      <c r="F41" s="39"/>
      <c r="G41" s="39"/>
      <c r="H41" s="39"/>
      <c r="I41" s="39"/>
      <c r="J41" s="39"/>
      <c r="K41" s="40"/>
      <c r="L41" s="39"/>
      <c r="M41" s="39"/>
      <c r="N41" s="39"/>
      <c r="O41" s="39"/>
      <c r="P41" s="39"/>
      <c r="Q41" s="39"/>
      <c r="R41" s="39"/>
    </row>
    <row r="42" spans="1:18">
      <c r="A42" s="39"/>
      <c r="B42" s="39"/>
      <c r="C42" s="39"/>
      <c r="D42" s="39"/>
      <c r="E42" s="49"/>
      <c r="F42" s="39"/>
      <c r="G42" s="39"/>
      <c r="H42" s="39"/>
      <c r="I42" s="39"/>
      <c r="J42" s="39"/>
      <c r="K42" s="40"/>
      <c r="L42" s="39"/>
      <c r="M42" s="39"/>
      <c r="N42" s="39"/>
      <c r="O42" s="39"/>
      <c r="P42" s="39"/>
      <c r="Q42" s="39"/>
      <c r="R42" s="39"/>
    </row>
    <row r="43" spans="1:18">
      <c r="A43" s="39"/>
      <c r="B43" s="39"/>
      <c r="C43" s="39"/>
      <c r="D43" s="39"/>
      <c r="E43" s="49"/>
      <c r="F43" s="39"/>
      <c r="G43" s="39"/>
      <c r="H43" s="39"/>
      <c r="I43" s="39"/>
      <c r="J43" s="39"/>
      <c r="K43" s="40"/>
      <c r="L43" s="39"/>
      <c r="M43" s="39"/>
      <c r="N43" s="39"/>
      <c r="O43" s="39"/>
      <c r="P43" s="39"/>
      <c r="Q43" s="39"/>
      <c r="R43" s="39"/>
    </row>
    <row r="44" spans="1:18">
      <c r="A44" s="39"/>
      <c r="B44" s="39"/>
      <c r="C44" s="39"/>
      <c r="D44" s="39"/>
      <c r="E44" s="49"/>
      <c r="F44" s="39"/>
      <c r="G44" s="39"/>
      <c r="H44" s="39"/>
      <c r="I44" s="39"/>
      <c r="J44" s="39"/>
      <c r="K44" s="40"/>
      <c r="L44" s="39"/>
      <c r="M44" s="39"/>
      <c r="N44" s="39"/>
      <c r="O44" s="39"/>
      <c r="P44" s="39"/>
      <c r="Q44" s="39"/>
      <c r="R44" s="39"/>
    </row>
    <row r="45" spans="1:18">
      <c r="A45" s="39"/>
      <c r="B45" s="39"/>
      <c r="C45" s="39"/>
      <c r="D45" s="39"/>
      <c r="E45" s="49"/>
      <c r="F45" s="39"/>
      <c r="G45" s="39"/>
      <c r="H45" s="39"/>
      <c r="I45" s="39"/>
      <c r="J45" s="39"/>
      <c r="K45" s="40"/>
      <c r="L45" s="39"/>
      <c r="M45" s="39"/>
      <c r="N45" s="39"/>
      <c r="O45" s="39"/>
      <c r="P45" s="39"/>
      <c r="Q45" s="39"/>
      <c r="R45" s="39"/>
    </row>
    <row r="46" spans="1:18">
      <c r="A46" s="39"/>
      <c r="B46" s="39"/>
      <c r="C46" s="39"/>
      <c r="D46" s="39"/>
      <c r="E46" s="49"/>
      <c r="F46" s="39"/>
      <c r="G46" s="39"/>
      <c r="H46" s="39"/>
      <c r="I46" s="39"/>
      <c r="J46" s="39"/>
      <c r="K46" s="40"/>
      <c r="L46" s="39"/>
      <c r="M46" s="39"/>
      <c r="N46" s="39"/>
      <c r="O46" s="39"/>
      <c r="P46" s="39"/>
      <c r="Q46" s="39"/>
      <c r="R46" s="39"/>
    </row>
    <row r="47" spans="1:18">
      <c r="A47" s="39"/>
      <c r="B47" s="39"/>
      <c r="C47" s="39"/>
      <c r="D47" s="39"/>
      <c r="E47" s="49"/>
      <c r="F47" s="39"/>
      <c r="G47" s="39"/>
      <c r="H47" s="39"/>
      <c r="I47" s="39"/>
      <c r="J47" s="39"/>
      <c r="K47" s="40"/>
    </row>
    <row r="48" spans="1:18">
      <c r="A48" s="39"/>
      <c r="B48" s="39"/>
      <c r="C48" s="39"/>
      <c r="D48" s="39"/>
      <c r="E48" s="49"/>
      <c r="F48" s="39"/>
      <c r="G48" s="39"/>
      <c r="H48" s="39"/>
      <c r="I48" s="39"/>
      <c r="J48" s="39"/>
      <c r="K48" s="40"/>
    </row>
    <row r="49" spans="1:11">
      <c r="A49" s="39"/>
      <c r="B49" s="39"/>
      <c r="C49" s="39"/>
      <c r="D49" s="39"/>
      <c r="E49" s="49"/>
      <c r="F49" s="39"/>
      <c r="G49" s="39"/>
      <c r="H49" s="39"/>
      <c r="I49" s="39"/>
      <c r="J49" s="39"/>
      <c r="K49" s="40"/>
    </row>
    <row r="50" spans="1:11">
      <c r="A50" s="39"/>
      <c r="B50" s="39"/>
      <c r="C50" s="39"/>
      <c r="D50" s="39"/>
      <c r="E50" s="49"/>
      <c r="F50" s="39"/>
      <c r="G50" s="39"/>
      <c r="H50" s="39"/>
      <c r="I50" s="39"/>
      <c r="J50" s="39"/>
      <c r="K50" s="40"/>
    </row>
    <row r="51" spans="1:11">
      <c r="A51" s="39"/>
      <c r="B51" s="39"/>
      <c r="C51" s="39"/>
      <c r="D51" s="39"/>
      <c r="E51" s="49"/>
      <c r="F51" s="39"/>
      <c r="G51" s="39"/>
      <c r="H51" s="39"/>
      <c r="I51" s="39"/>
      <c r="J51" s="39"/>
      <c r="K51" s="40"/>
    </row>
    <row r="52" spans="1:11">
      <c r="A52" s="39"/>
      <c r="B52" s="39"/>
      <c r="C52" s="39"/>
      <c r="D52" s="39"/>
      <c r="E52" s="49"/>
      <c r="F52" s="39"/>
      <c r="G52" s="39"/>
      <c r="H52" s="39"/>
      <c r="I52" s="39"/>
      <c r="J52" s="39"/>
      <c r="K52" s="40"/>
    </row>
    <row r="53" spans="1:11">
      <c r="A53" s="39"/>
      <c r="B53" s="39"/>
      <c r="C53" s="39"/>
      <c r="D53" s="39"/>
      <c r="E53" s="49"/>
      <c r="F53" s="39"/>
      <c r="G53" s="39"/>
      <c r="H53" s="39"/>
      <c r="I53" s="39"/>
      <c r="J53" s="39"/>
      <c r="K53" s="40"/>
    </row>
    <row r="54" spans="1:11">
      <c r="A54" s="39"/>
      <c r="B54" s="39"/>
      <c r="C54" s="39"/>
      <c r="D54" s="39"/>
      <c r="E54" s="49"/>
      <c r="F54" s="39"/>
      <c r="G54" s="39"/>
      <c r="H54" s="39"/>
      <c r="I54" s="39"/>
      <c r="J54" s="39"/>
      <c r="K54" s="40"/>
    </row>
    <row r="55" spans="1:11">
      <c r="A55" s="39"/>
      <c r="B55" s="39"/>
      <c r="C55" s="39"/>
      <c r="D55" s="39"/>
      <c r="E55" s="49"/>
      <c r="F55" s="39"/>
      <c r="G55" s="39"/>
      <c r="H55" s="39"/>
      <c r="I55" s="39"/>
      <c r="J55" s="39"/>
      <c r="K55" s="40"/>
    </row>
    <row r="56" spans="1:11">
      <c r="A56" s="39"/>
      <c r="B56" s="39"/>
      <c r="C56" s="39"/>
      <c r="D56" s="39"/>
      <c r="E56" s="49"/>
      <c r="F56" s="39"/>
      <c r="G56" s="39"/>
      <c r="H56" s="39"/>
      <c r="I56" s="39"/>
      <c r="J56" s="39"/>
      <c r="K56" s="40"/>
    </row>
    <row r="57" spans="1:11">
      <c r="A57" s="39"/>
      <c r="B57" s="39"/>
      <c r="C57" s="39"/>
      <c r="D57" s="39"/>
      <c r="E57" s="49"/>
      <c r="F57" s="39"/>
      <c r="G57" s="39"/>
      <c r="H57" s="39"/>
      <c r="I57" s="39"/>
      <c r="J57" s="39"/>
      <c r="K57" s="40"/>
    </row>
    <row r="58" spans="1:11">
      <c r="A58" s="39"/>
      <c r="B58" s="39"/>
      <c r="C58" s="39"/>
      <c r="D58" s="39"/>
      <c r="E58" s="49"/>
      <c r="F58" s="39"/>
      <c r="G58" s="39"/>
      <c r="H58" s="39"/>
      <c r="I58" s="39"/>
      <c r="J58" s="39"/>
      <c r="K58" s="40"/>
    </row>
    <row r="59" spans="1:11">
      <c r="A59" s="39"/>
      <c r="B59" s="39"/>
      <c r="C59" s="39"/>
      <c r="D59" s="39"/>
      <c r="E59" s="49"/>
      <c r="F59" s="39"/>
      <c r="G59" s="39"/>
      <c r="H59" s="39"/>
      <c r="I59" s="39"/>
      <c r="J59" s="39"/>
      <c r="K59" s="40"/>
    </row>
    <row r="60" spans="1:11">
      <c r="A60" s="39"/>
      <c r="B60" s="39"/>
      <c r="C60" s="39"/>
      <c r="D60" s="39"/>
      <c r="E60" s="49"/>
      <c r="F60" s="39"/>
      <c r="G60" s="39"/>
      <c r="H60" s="39"/>
      <c r="I60" s="39"/>
      <c r="J60" s="39"/>
      <c r="K60" s="40"/>
    </row>
    <row r="61" spans="1:11">
      <c r="A61" s="39"/>
      <c r="B61" s="39"/>
      <c r="C61" s="39"/>
      <c r="D61" s="39"/>
      <c r="E61" s="49"/>
      <c r="F61" s="39"/>
      <c r="G61" s="39"/>
      <c r="H61" s="39"/>
      <c r="I61" s="39"/>
      <c r="J61" s="39"/>
      <c r="K61" s="40"/>
    </row>
    <row r="62" spans="1:11">
      <c r="A62" s="39"/>
      <c r="B62" s="39"/>
      <c r="C62" s="39"/>
      <c r="D62" s="39"/>
      <c r="E62" s="49"/>
      <c r="F62" s="39"/>
      <c r="G62" s="39"/>
      <c r="H62" s="39"/>
      <c r="I62" s="39"/>
      <c r="J62" s="39"/>
      <c r="K62" s="40"/>
    </row>
    <row r="63" spans="1:11">
      <c r="A63" s="39"/>
      <c r="B63" s="39"/>
      <c r="C63" s="39"/>
      <c r="D63" s="39"/>
      <c r="E63" s="49"/>
      <c r="F63" s="39"/>
      <c r="G63" s="39"/>
      <c r="H63" s="39"/>
      <c r="I63" s="39"/>
      <c r="J63" s="39"/>
      <c r="K63" s="40"/>
    </row>
    <row r="64" spans="1:11">
      <c r="A64" s="39"/>
      <c r="B64" s="39"/>
      <c r="C64" s="39"/>
      <c r="D64" s="39"/>
      <c r="E64" s="49"/>
      <c r="F64" s="39"/>
      <c r="G64" s="39"/>
      <c r="H64" s="39"/>
      <c r="I64" s="39"/>
      <c r="J64" s="39"/>
      <c r="K64" s="40"/>
    </row>
    <row r="65" spans="1:11">
      <c r="A65" s="39"/>
      <c r="B65" s="39"/>
      <c r="C65" s="39"/>
      <c r="D65" s="39"/>
      <c r="E65" s="49"/>
      <c r="F65" s="39"/>
      <c r="G65" s="39"/>
      <c r="H65" s="39"/>
      <c r="I65" s="39"/>
      <c r="J65" s="39"/>
      <c r="K65" s="40"/>
    </row>
  </sheetData>
  <mergeCells count="29">
    <mergeCell ref="C10:C11"/>
    <mergeCell ref="C12:H12"/>
    <mergeCell ref="J13:J15"/>
    <mergeCell ref="C13:C15"/>
    <mergeCell ref="B31:H31"/>
    <mergeCell ref="J18:J19"/>
    <mergeCell ref="C18:C19"/>
    <mergeCell ref="B18:B26"/>
    <mergeCell ref="C30:H30"/>
    <mergeCell ref="J28:J29"/>
    <mergeCell ref="C28:C29"/>
    <mergeCell ref="B28:B30"/>
    <mergeCell ref="B27:H27"/>
    <mergeCell ref="L10:M10"/>
    <mergeCell ref="B2:J2"/>
    <mergeCell ref="C24:C25"/>
    <mergeCell ref="J24:J25"/>
    <mergeCell ref="C26:H26"/>
    <mergeCell ref="C16:H16"/>
    <mergeCell ref="C20:H20"/>
    <mergeCell ref="B17:H17"/>
    <mergeCell ref="C23:H23"/>
    <mergeCell ref="B5:B16"/>
    <mergeCell ref="C9:H9"/>
    <mergeCell ref="J5:J8"/>
    <mergeCell ref="C5:C8"/>
    <mergeCell ref="C21:C22"/>
    <mergeCell ref="J21:J22"/>
    <mergeCell ref="J10:J11"/>
  </mergeCells>
  <phoneticPr fontId="3" type="noConversion"/>
  <pageMargins left="0.7" right="0.7" top="0.75" bottom="0.75" header="0.3" footer="0.3"/>
  <ignoredErrors>
    <ignoredError sqref="I12 I20 I23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BD6B-0D55-EF41-B532-D801DB85FD41}">
  <sheetPr>
    <tabColor theme="7" tint="0.79998168889431442"/>
  </sheetPr>
  <dimension ref="B1:M24"/>
  <sheetViews>
    <sheetView view="pageBreakPreview" zoomScale="40" zoomScaleNormal="60" zoomScaleSheetLayoutView="40" workbookViewId="0"/>
  </sheetViews>
  <sheetFormatPr defaultColWidth="7.44140625" defaultRowHeight="19.149999999999999"/>
  <cols>
    <col min="1" max="1" width="1.83203125" customWidth="1"/>
    <col min="2" max="2" width="19.71875" customWidth="1"/>
    <col min="3" max="3" width="30.71875" customWidth="1"/>
    <col min="4" max="4" width="44.71875" style="4" customWidth="1"/>
    <col min="5" max="5" width="10.71875" style="4" customWidth="1"/>
    <col min="6" max="6" width="62.44140625" customWidth="1"/>
    <col min="7" max="7" width="22" style="2" customWidth="1"/>
    <col min="8" max="10" width="22" customWidth="1"/>
    <col min="11" max="11" width="59.44140625" customWidth="1"/>
    <col min="12" max="12" width="30.71875" customWidth="1"/>
    <col min="13" max="13" width="73.27734375" customWidth="1"/>
    <col min="14" max="14" width="26.44140625" customWidth="1"/>
    <col min="15" max="15" width="13" bestFit="1" customWidth="1"/>
  </cols>
  <sheetData>
    <row r="1" spans="2:13" ht="48" customHeight="1">
      <c r="B1" s="115" t="s">
        <v>121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3" spans="2:13" ht="37.5" customHeight="1">
      <c r="B3" s="19" t="s">
        <v>0</v>
      </c>
      <c r="C3" s="19" t="s">
        <v>1</v>
      </c>
      <c r="D3" s="19" t="s">
        <v>2</v>
      </c>
      <c r="E3" s="116" t="s">
        <v>79</v>
      </c>
      <c r="F3" s="117"/>
      <c r="G3" s="20" t="s">
        <v>30</v>
      </c>
      <c r="H3" s="21" t="s">
        <v>80</v>
      </c>
      <c r="I3" s="21" t="s">
        <v>81</v>
      </c>
      <c r="J3" s="21" t="s">
        <v>5</v>
      </c>
      <c r="K3" s="19" t="s">
        <v>32</v>
      </c>
      <c r="L3" s="19" t="s">
        <v>82</v>
      </c>
      <c r="M3" s="51" t="s">
        <v>83</v>
      </c>
    </row>
    <row r="4" spans="2:13" ht="100.05" customHeight="1">
      <c r="B4" s="118" t="s">
        <v>84</v>
      </c>
      <c r="C4" s="102" t="s">
        <v>34</v>
      </c>
      <c r="D4" s="126" t="s">
        <v>137</v>
      </c>
      <c r="E4" s="189" t="s">
        <v>85</v>
      </c>
      <c r="F4" s="3" t="s">
        <v>86</v>
      </c>
      <c r="G4" s="52">
        <f>'참고)공통기획, 디자인, 실시설계 인건비 기준'!F5</f>
        <v>1</v>
      </c>
      <c r="H4" s="52">
        <f>'참고)공통기획, 디자인, 실시설계 인건비 기준'!G5</f>
        <v>22</v>
      </c>
      <c r="I4" s="53">
        <f>'참고)공통기획, 디자인, 실시설계 인건비 기준'!H5</f>
        <v>1.5</v>
      </c>
      <c r="J4" s="92">
        <f>'참고)공통기획, 디자인, 실시설계 인건비 기준'!I5</f>
        <v>21044956.020000003</v>
      </c>
      <c r="K4" s="126" t="s">
        <v>136</v>
      </c>
      <c r="L4" s="128"/>
    </row>
    <row r="5" spans="2:13" ht="100.05" customHeight="1">
      <c r="B5" s="119"/>
      <c r="C5" s="121"/>
      <c r="D5" s="127"/>
      <c r="E5" s="190"/>
      <c r="F5" s="3" t="s">
        <v>87</v>
      </c>
      <c r="G5" s="52">
        <f>'참고)공통기획, 디자인, 실시설계 인건비 기준'!F6</f>
        <v>1</v>
      </c>
      <c r="H5" s="52">
        <f>'참고)공통기획, 디자인, 실시설계 인건비 기준'!G6</f>
        <v>22</v>
      </c>
      <c r="I5" s="53">
        <f>'참고)공통기획, 디자인, 실시설계 인건비 기준'!H6</f>
        <v>1.5</v>
      </c>
      <c r="J5" s="92">
        <f>'참고)공통기획, 디자인, 실시설계 인건비 기준'!I6</f>
        <v>17679565.200000003</v>
      </c>
      <c r="K5" s="127"/>
      <c r="L5" s="192"/>
    </row>
    <row r="6" spans="2:13" ht="100.05" customHeight="1">
      <c r="B6" s="119"/>
      <c r="C6" s="121"/>
      <c r="D6" s="127"/>
      <c r="E6" s="190"/>
      <c r="F6" s="3" t="s">
        <v>88</v>
      </c>
      <c r="G6" s="52">
        <f>'참고)공통기획, 디자인, 실시설계 인건비 기준'!F7</f>
        <v>2</v>
      </c>
      <c r="H6" s="52">
        <f>'참고)공통기획, 디자인, 실시설계 인건비 기준'!G7</f>
        <v>22</v>
      </c>
      <c r="I6" s="53">
        <f>'참고)공통기획, 디자인, 실시설계 인건비 기준'!H7</f>
        <v>1.5</v>
      </c>
      <c r="J6" s="92">
        <f>'참고)공통기획, 디자인, 실시설계 인건비 기준'!I7</f>
        <v>33369724.079999998</v>
      </c>
      <c r="K6" s="127"/>
      <c r="L6" s="192"/>
    </row>
    <row r="7" spans="2:13" ht="100.05" customHeight="1">
      <c r="B7" s="119"/>
      <c r="C7" s="119"/>
      <c r="D7" s="188"/>
      <c r="E7" s="191"/>
      <c r="F7" s="3" t="s">
        <v>89</v>
      </c>
      <c r="G7" s="52">
        <f>'참고)공통기획, 디자인, 실시설계 인건비 기준'!F8</f>
        <v>1</v>
      </c>
      <c r="H7" s="52">
        <f>'참고)공통기획, 디자인, 실시설계 인건비 기준'!G8</f>
        <v>22</v>
      </c>
      <c r="I7" s="53">
        <f>'참고)공통기획, 디자인, 실시설계 인건비 기준'!H8</f>
        <v>1.5</v>
      </c>
      <c r="J7" s="92">
        <f>'참고)공통기획, 디자인, 실시설계 인건비 기준'!I8</f>
        <v>13136848.560000002</v>
      </c>
      <c r="K7" s="127"/>
      <c r="L7" s="129"/>
    </row>
    <row r="8" spans="2:13" ht="40.049999999999997" customHeight="1">
      <c r="B8" s="119"/>
      <c r="C8" s="130" t="s">
        <v>90</v>
      </c>
      <c r="D8" s="131"/>
      <c r="E8" s="131"/>
      <c r="F8" s="131"/>
      <c r="G8" s="131"/>
      <c r="H8" s="131"/>
      <c r="I8" s="132"/>
      <c r="J8" s="89">
        <f>SUM(J4:J7)</f>
        <v>85231093.860000014</v>
      </c>
      <c r="K8" s="54"/>
      <c r="L8" s="54"/>
    </row>
    <row r="9" spans="2:13" ht="40.049999999999997" customHeight="1">
      <c r="B9" s="119"/>
      <c r="C9" s="133" t="s">
        <v>91</v>
      </c>
      <c r="D9" s="134"/>
      <c r="E9" s="134"/>
      <c r="F9" s="134"/>
      <c r="G9" s="134"/>
      <c r="H9" s="134"/>
      <c r="I9" s="135"/>
      <c r="J9" s="90">
        <f>TRUNC(J8,-6)</f>
        <v>85000000</v>
      </c>
      <c r="K9" s="55"/>
      <c r="L9" s="55"/>
    </row>
    <row r="10" spans="2:13" ht="150" customHeight="1">
      <c r="B10" s="119"/>
      <c r="C10" s="102" t="s">
        <v>92</v>
      </c>
      <c r="D10" s="104" t="s">
        <v>124</v>
      </c>
      <c r="E10" s="184" t="s">
        <v>85</v>
      </c>
      <c r="F10" s="56" t="s">
        <v>87</v>
      </c>
      <c r="G10" s="52">
        <f>'참고)공통기획, 디자인, 실시설계 인건비 기준'!F18</f>
        <v>1</v>
      </c>
      <c r="H10" s="52">
        <f>'참고)공통기획, 디자인, 실시설계 인건비 기준'!G18</f>
        <v>11</v>
      </c>
      <c r="I10" s="53">
        <f>'참고)공통기획, 디자인, 실시설계 인건비 기준'!H18</f>
        <v>1.2</v>
      </c>
      <c r="J10" s="92">
        <f>'참고)공통기획, 디자인, 실시설계 인건비 기준'!I18</f>
        <v>7071826.0800000001</v>
      </c>
      <c r="K10" s="108" t="s">
        <v>125</v>
      </c>
      <c r="L10" s="110"/>
    </row>
    <row r="11" spans="2:13" ht="150" customHeight="1">
      <c r="B11" s="119"/>
      <c r="C11" s="121"/>
      <c r="D11" s="183"/>
      <c r="E11" s="185"/>
      <c r="F11" s="57" t="s">
        <v>88</v>
      </c>
      <c r="G11" s="52">
        <f>'참고)공통기획, 디자인, 실시설계 인건비 기준'!F19</f>
        <v>2</v>
      </c>
      <c r="H11" s="52">
        <f>'참고)공통기획, 디자인, 실시설계 인건비 기준'!G19</f>
        <v>11</v>
      </c>
      <c r="I11" s="53">
        <f>'참고)공통기획, 디자인, 실시설계 인건비 기준'!H19</f>
        <v>1.2</v>
      </c>
      <c r="J11" s="92">
        <f>'참고)공통기획, 디자인, 실시설계 인건비 기준'!I19</f>
        <v>13347889.631999999</v>
      </c>
      <c r="K11" s="186"/>
      <c r="L11" s="187"/>
    </row>
    <row r="12" spans="2:13" ht="40.049999999999997" customHeight="1">
      <c r="B12" s="119"/>
      <c r="C12" s="130" t="s">
        <v>94</v>
      </c>
      <c r="D12" s="131"/>
      <c r="E12" s="131"/>
      <c r="F12" s="131"/>
      <c r="G12" s="131"/>
      <c r="H12" s="131"/>
      <c r="I12" s="132"/>
      <c r="J12" s="89">
        <f>SUM(J10:J11)</f>
        <v>20419715.711999997</v>
      </c>
      <c r="K12" s="54"/>
      <c r="L12" s="54"/>
    </row>
    <row r="13" spans="2:13" ht="40.049999999999997" customHeight="1">
      <c r="B13" s="120"/>
      <c r="C13" s="136" t="s">
        <v>95</v>
      </c>
      <c r="D13" s="137"/>
      <c r="E13" s="137"/>
      <c r="F13" s="137"/>
      <c r="G13" s="137"/>
      <c r="H13" s="137"/>
      <c r="I13" s="138"/>
      <c r="J13" s="90">
        <f>TRUNC(J12,-6)</f>
        <v>20000000</v>
      </c>
      <c r="K13" s="55"/>
      <c r="L13" s="55"/>
    </row>
    <row r="14" spans="2:13" ht="42" customHeight="1">
      <c r="B14" s="93" t="s">
        <v>122</v>
      </c>
      <c r="C14" s="94"/>
      <c r="D14" s="94"/>
      <c r="E14" s="94"/>
      <c r="F14" s="94"/>
      <c r="G14" s="94"/>
      <c r="H14" s="94"/>
      <c r="I14" s="95"/>
      <c r="J14" s="34">
        <f>SUM(J9,J13)</f>
        <v>105000000</v>
      </c>
      <c r="K14" s="58" t="s">
        <v>7</v>
      </c>
      <c r="L14" s="58" t="s">
        <v>7</v>
      </c>
    </row>
    <row r="15" spans="2:13" ht="42" customHeight="1">
      <c r="B15" s="96" t="s">
        <v>6</v>
      </c>
      <c r="C15" s="97"/>
      <c r="D15" s="97"/>
      <c r="E15" s="97"/>
      <c r="F15" s="97"/>
      <c r="G15" s="97"/>
      <c r="H15" s="97"/>
      <c r="I15" s="98"/>
      <c r="J15" s="35">
        <f>J14*17.65%</f>
        <v>18532500</v>
      </c>
      <c r="K15" s="36"/>
      <c r="L15" s="36"/>
    </row>
    <row r="16" spans="2:13" ht="42" customHeight="1">
      <c r="B16" s="99" t="s">
        <v>123</v>
      </c>
      <c r="C16" s="100"/>
      <c r="D16" s="100"/>
      <c r="E16" s="100"/>
      <c r="F16" s="100"/>
      <c r="G16" s="100"/>
      <c r="H16" s="100"/>
      <c r="I16" s="101"/>
      <c r="J16" s="91">
        <f>SUM(J14:J15)</f>
        <v>123532500</v>
      </c>
      <c r="K16" s="38"/>
      <c r="L16" s="38"/>
    </row>
    <row r="17" spans="6:12">
      <c r="J17" s="1"/>
      <c r="L17" s="1"/>
    </row>
    <row r="18" spans="6:12" ht="18" customHeight="1">
      <c r="J18" s="1"/>
      <c r="L18" s="5"/>
    </row>
    <row r="19" spans="6:12" ht="18" customHeight="1">
      <c r="J19" s="1"/>
      <c r="K19" s="1"/>
    </row>
    <row r="20" spans="6:12">
      <c r="J20" s="1"/>
    </row>
    <row r="21" spans="6:12">
      <c r="J21" s="1"/>
      <c r="K21" s="1"/>
      <c r="L21" s="1"/>
    </row>
    <row r="23" spans="6:12">
      <c r="F23" s="1"/>
      <c r="J23" s="1"/>
    </row>
    <row r="24" spans="6:12">
      <c r="J24" s="1"/>
      <c r="K24" s="1"/>
      <c r="L24" s="1"/>
    </row>
  </sheetData>
  <mergeCells count="20">
    <mergeCell ref="K10:K11"/>
    <mergeCell ref="L10:L11"/>
    <mergeCell ref="C12:I12"/>
    <mergeCell ref="B1:L1"/>
    <mergeCell ref="E3:F3"/>
    <mergeCell ref="B4:B13"/>
    <mergeCell ref="C4:C7"/>
    <mergeCell ref="D4:D7"/>
    <mergeCell ref="E4:E7"/>
    <mergeCell ref="K4:K7"/>
    <mergeCell ref="L4:L7"/>
    <mergeCell ref="C8:I8"/>
    <mergeCell ref="C9:I9"/>
    <mergeCell ref="C13:I13"/>
    <mergeCell ref="B14:I14"/>
    <mergeCell ref="B15:I15"/>
    <mergeCell ref="B16:I16"/>
    <mergeCell ref="C10:C11"/>
    <mergeCell ref="D10:D11"/>
    <mergeCell ref="E10:E11"/>
  </mergeCells>
  <phoneticPr fontId="3" type="noConversion"/>
  <pageMargins left="0.7" right="0.7" top="0.75" bottom="0.75" header="0.3" footer="0.3"/>
  <pageSetup paperSize="9" scale="16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08ED0-D7A1-394D-9186-D88E3BADD3D7}">
  <sheetPr>
    <tabColor theme="7" tint="0.79998168889431442"/>
  </sheetPr>
  <dimension ref="B1:M22"/>
  <sheetViews>
    <sheetView tabSelected="1" view="pageBreakPreview" topLeftCell="A2" zoomScale="40" zoomScaleNormal="60" zoomScaleSheetLayoutView="40" workbookViewId="0"/>
  </sheetViews>
  <sheetFormatPr defaultColWidth="7.44140625" defaultRowHeight="19.149999999999999"/>
  <cols>
    <col min="1" max="1" width="1.83203125" customWidth="1"/>
    <col min="2" max="2" width="19.71875" customWidth="1"/>
    <col min="3" max="3" width="30.71875" customWidth="1"/>
    <col min="4" max="4" width="44.71875" style="4" customWidth="1"/>
    <col min="5" max="5" width="10.71875" style="4" customWidth="1"/>
    <col min="6" max="6" width="62.44140625" customWidth="1"/>
    <col min="7" max="7" width="22" style="2" customWidth="1"/>
    <col min="8" max="10" width="22" customWidth="1"/>
    <col min="11" max="11" width="59.44140625" customWidth="1"/>
    <col min="12" max="12" width="30.71875" customWidth="1"/>
    <col min="13" max="13" width="73.27734375" customWidth="1"/>
    <col min="14" max="14" width="26.44140625" customWidth="1"/>
    <col min="15" max="15" width="13" bestFit="1" customWidth="1"/>
  </cols>
  <sheetData>
    <row r="1" spans="2:13" ht="48" customHeight="1">
      <c r="B1" s="115" t="s">
        <v>97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3" spans="2:13" ht="37.5" customHeight="1">
      <c r="B3" s="19" t="s">
        <v>0</v>
      </c>
      <c r="C3" s="19" t="s">
        <v>1</v>
      </c>
      <c r="D3" s="19" t="s">
        <v>2</v>
      </c>
      <c r="E3" s="116" t="s">
        <v>3</v>
      </c>
      <c r="F3" s="117"/>
      <c r="G3" s="20" t="s">
        <v>30</v>
      </c>
      <c r="H3" s="21" t="s">
        <v>4</v>
      </c>
      <c r="I3" s="21" t="s">
        <v>81</v>
      </c>
      <c r="J3" s="21" t="s">
        <v>5</v>
      </c>
      <c r="K3" s="19" t="s">
        <v>32</v>
      </c>
      <c r="L3" s="19" t="s">
        <v>82</v>
      </c>
      <c r="M3" s="51" t="s">
        <v>83</v>
      </c>
    </row>
    <row r="4" spans="2:13" ht="200" customHeight="1">
      <c r="B4" s="118" t="s">
        <v>84</v>
      </c>
      <c r="C4" s="102" t="s">
        <v>34</v>
      </c>
      <c r="D4" s="122" t="s">
        <v>126</v>
      </c>
      <c r="E4" s="124" t="s">
        <v>85</v>
      </c>
      <c r="F4" s="3" t="s">
        <v>87</v>
      </c>
      <c r="G4" s="52">
        <f>'참고)공통기획, 디자인, 실시설계 인건비 기준'!F10</f>
        <v>1</v>
      </c>
      <c r="H4" s="52">
        <f>'참고)공통기획, 디자인, 실시설계 인건비 기준'!G10</f>
        <v>14</v>
      </c>
      <c r="I4" s="59">
        <f>'참고)공통기획, 디자인, 실시설계 인건비 기준'!H10</f>
        <v>1.5</v>
      </c>
      <c r="J4" s="88">
        <f>'참고)공통기획, 디자인, 실시설계 인건비 기준'!I10</f>
        <v>11250632.4</v>
      </c>
      <c r="K4" s="126" t="s">
        <v>132</v>
      </c>
      <c r="L4" s="128"/>
    </row>
    <row r="5" spans="2:13" ht="200" customHeight="1">
      <c r="B5" s="119"/>
      <c r="C5" s="121"/>
      <c r="D5" s="123"/>
      <c r="E5" s="125"/>
      <c r="F5" s="3" t="s">
        <v>88</v>
      </c>
      <c r="G5" s="52">
        <f>'참고)공통기획, 디자인, 실시설계 인건비 기준'!F11</f>
        <v>2</v>
      </c>
      <c r="H5" s="52">
        <f>'참고)공통기획, 디자인, 실시설계 인건비 기준'!G11</f>
        <v>14</v>
      </c>
      <c r="I5" s="59">
        <f>'참고)공통기획, 디자인, 실시설계 인건비 기준'!H11</f>
        <v>1.5</v>
      </c>
      <c r="J5" s="88">
        <f>'참고)공통기획, 디자인, 실시설계 인건비 기준'!I11</f>
        <v>21235278.960000001</v>
      </c>
      <c r="K5" s="127"/>
      <c r="L5" s="129"/>
    </row>
    <row r="6" spans="2:13" ht="40.049999999999997" customHeight="1">
      <c r="B6" s="119"/>
      <c r="C6" s="130" t="s">
        <v>90</v>
      </c>
      <c r="D6" s="131"/>
      <c r="E6" s="131"/>
      <c r="F6" s="131"/>
      <c r="G6" s="131"/>
      <c r="H6" s="131"/>
      <c r="I6" s="132"/>
      <c r="J6" s="89">
        <f>SUM(J4:J5)</f>
        <v>32485911.359999999</v>
      </c>
      <c r="K6" s="54"/>
      <c r="L6" s="54"/>
    </row>
    <row r="7" spans="2:13" ht="40.049999999999997" customHeight="1">
      <c r="B7" s="119"/>
      <c r="C7" s="133" t="s">
        <v>91</v>
      </c>
      <c r="D7" s="134"/>
      <c r="E7" s="134"/>
      <c r="F7" s="134"/>
      <c r="G7" s="134"/>
      <c r="H7" s="134"/>
      <c r="I7" s="135"/>
      <c r="J7" s="90">
        <f>TRUNC(J6,-6)</f>
        <v>32000000</v>
      </c>
      <c r="K7" s="55"/>
      <c r="L7" s="55"/>
    </row>
    <row r="8" spans="2:13" ht="150" customHeight="1">
      <c r="B8" s="119"/>
      <c r="C8" s="102" t="s">
        <v>92</v>
      </c>
      <c r="D8" s="104" t="s">
        <v>93</v>
      </c>
      <c r="E8" s="106" t="s">
        <v>85</v>
      </c>
      <c r="F8" s="3" t="s">
        <v>87</v>
      </c>
      <c r="G8" s="52">
        <f>'참고)공통기획, 디자인, 실시설계 인건비 기준'!F21</f>
        <v>2</v>
      </c>
      <c r="H8" s="52">
        <f>'참고)공통기획, 디자인, 실시설계 인건비 기준'!G21</f>
        <v>9</v>
      </c>
      <c r="I8" s="59">
        <f>'참고)공통기획, 디자인, 실시설계 인건비 기준'!H21</f>
        <v>1.2</v>
      </c>
      <c r="J8" s="88">
        <f>'참고)공통기획, 디자인, 실시설계 인건비 기준'!I21</f>
        <v>11572079.040000001</v>
      </c>
      <c r="K8" s="108" t="s">
        <v>127</v>
      </c>
      <c r="L8" s="110"/>
    </row>
    <row r="9" spans="2:13" ht="150" customHeight="1">
      <c r="B9" s="119"/>
      <c r="C9" s="103"/>
      <c r="D9" s="105"/>
      <c r="E9" s="107"/>
      <c r="F9" s="3" t="s">
        <v>88</v>
      </c>
      <c r="G9" s="52">
        <f>'참고)공통기획, 디자인, 실시설계 인건비 기준'!F22</f>
        <v>1</v>
      </c>
      <c r="H9" s="52">
        <f>'참고)공통기획, 디자인, 실시설계 인건비 기준'!G22</f>
        <v>9</v>
      </c>
      <c r="I9" s="59">
        <f>'참고)공통기획, 디자인, 실시설계 인건비 기준'!H22</f>
        <v>1.2</v>
      </c>
      <c r="J9" s="88">
        <f>'참고)공통기획, 디자인, 실시설계 인건비 기준'!I22</f>
        <v>5460500.3039999995</v>
      </c>
      <c r="K9" s="109"/>
      <c r="L9" s="111"/>
    </row>
    <row r="10" spans="2:13" ht="40.049999999999997" customHeight="1">
      <c r="B10" s="119"/>
      <c r="C10" s="112" t="s">
        <v>94</v>
      </c>
      <c r="D10" s="113"/>
      <c r="E10" s="113"/>
      <c r="F10" s="113"/>
      <c r="G10" s="113"/>
      <c r="H10" s="113"/>
      <c r="I10" s="114"/>
      <c r="J10" s="89">
        <f>SUM(J8:J9)</f>
        <v>17032579.344000001</v>
      </c>
      <c r="K10" s="54"/>
      <c r="L10" s="54"/>
    </row>
    <row r="11" spans="2:13" ht="40.049999999999997" customHeight="1">
      <c r="B11" s="120"/>
      <c r="C11" s="136" t="s">
        <v>95</v>
      </c>
      <c r="D11" s="137"/>
      <c r="E11" s="137"/>
      <c r="F11" s="137"/>
      <c r="G11" s="137"/>
      <c r="H11" s="137"/>
      <c r="I11" s="138"/>
      <c r="J11" s="90">
        <f>TRUNC(J10,-6)</f>
        <v>17000000</v>
      </c>
      <c r="K11" s="55"/>
      <c r="L11" s="55"/>
    </row>
    <row r="12" spans="2:13" ht="42" customHeight="1">
      <c r="B12" s="93" t="s">
        <v>8</v>
      </c>
      <c r="C12" s="94"/>
      <c r="D12" s="94"/>
      <c r="E12" s="94"/>
      <c r="F12" s="94"/>
      <c r="G12" s="94"/>
      <c r="H12" s="94"/>
      <c r="I12" s="95"/>
      <c r="J12" s="34">
        <f>SUM(J7,J11)</f>
        <v>49000000</v>
      </c>
      <c r="K12" s="58" t="s">
        <v>7</v>
      </c>
      <c r="L12" s="58" t="s">
        <v>7</v>
      </c>
    </row>
    <row r="13" spans="2:13" ht="42" customHeight="1">
      <c r="B13" s="96" t="s">
        <v>6</v>
      </c>
      <c r="C13" s="97"/>
      <c r="D13" s="97"/>
      <c r="E13" s="97"/>
      <c r="F13" s="97"/>
      <c r="G13" s="97"/>
      <c r="H13" s="97"/>
      <c r="I13" s="98"/>
      <c r="J13" s="35">
        <f>J12*17.65%</f>
        <v>8648500</v>
      </c>
      <c r="K13" s="36"/>
      <c r="L13" s="36"/>
    </row>
    <row r="14" spans="2:13" ht="42" customHeight="1">
      <c r="B14" s="99" t="s">
        <v>98</v>
      </c>
      <c r="C14" s="100"/>
      <c r="D14" s="100"/>
      <c r="E14" s="100"/>
      <c r="F14" s="100"/>
      <c r="G14" s="100"/>
      <c r="H14" s="100"/>
      <c r="I14" s="101"/>
      <c r="J14" s="91">
        <f>SUM(J12:J13)</f>
        <v>57648500</v>
      </c>
      <c r="K14" s="38"/>
      <c r="L14" s="38"/>
    </row>
    <row r="15" spans="2:13">
      <c r="J15" s="1"/>
      <c r="L15" s="1"/>
    </row>
    <row r="16" spans="2:13" ht="18" customHeight="1">
      <c r="J16" s="1"/>
      <c r="L16" s="5"/>
    </row>
    <row r="17" spans="6:12" ht="18" customHeight="1">
      <c r="J17" s="1"/>
      <c r="K17" s="1"/>
    </row>
    <row r="18" spans="6:12">
      <c r="J18" s="1"/>
    </row>
    <row r="19" spans="6:12">
      <c r="J19" s="1"/>
      <c r="K19" s="1"/>
      <c r="L19" s="1"/>
    </row>
    <row r="21" spans="6:12">
      <c r="F21" s="1"/>
      <c r="J21" s="1"/>
    </row>
    <row r="22" spans="6:12">
      <c r="J22" s="1"/>
      <c r="K22" s="1"/>
      <c r="L22" s="1"/>
    </row>
  </sheetData>
  <mergeCells count="20">
    <mergeCell ref="K8:K9"/>
    <mergeCell ref="L8:L9"/>
    <mergeCell ref="C10:I10"/>
    <mergeCell ref="B1:L1"/>
    <mergeCell ref="E3:F3"/>
    <mergeCell ref="B4:B11"/>
    <mergeCell ref="C4:C5"/>
    <mergeCell ref="D4:D5"/>
    <mergeCell ref="E4:E5"/>
    <mergeCell ref="K4:K5"/>
    <mergeCell ref="L4:L5"/>
    <mergeCell ref="C6:I6"/>
    <mergeCell ref="C7:I7"/>
    <mergeCell ref="C11:I11"/>
    <mergeCell ref="B12:I12"/>
    <mergeCell ref="B13:I13"/>
    <mergeCell ref="B14:I14"/>
    <mergeCell ref="C8:C9"/>
    <mergeCell ref="D8:D9"/>
    <mergeCell ref="E8:E9"/>
  </mergeCells>
  <phoneticPr fontId="3" type="noConversion"/>
  <pageMargins left="0.7" right="0.7" top="0.75" bottom="0.75" header="0.3" footer="0.3"/>
  <pageSetup paperSize="9" scale="1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D1C1-6E32-FD45-9B7D-980D0C7A25CE}">
  <sheetPr>
    <tabColor theme="7" tint="0.79998168889431442"/>
  </sheetPr>
  <dimension ref="B1:M23"/>
  <sheetViews>
    <sheetView view="pageBreakPreview" topLeftCell="A4" zoomScale="40" zoomScaleNormal="60" zoomScaleSheetLayoutView="40" workbookViewId="0">
      <selection activeCell="F6" sqref="F6"/>
    </sheetView>
  </sheetViews>
  <sheetFormatPr defaultColWidth="7.44140625" defaultRowHeight="19.149999999999999"/>
  <cols>
    <col min="1" max="1" width="1.83203125" customWidth="1"/>
    <col min="2" max="2" width="19.71875" customWidth="1"/>
    <col min="3" max="3" width="30.71875" customWidth="1"/>
    <col min="4" max="4" width="44.71875" style="4" customWidth="1"/>
    <col min="5" max="5" width="10.71875" style="4" customWidth="1"/>
    <col min="6" max="6" width="62.44140625" customWidth="1"/>
    <col min="7" max="7" width="22" style="2" customWidth="1"/>
    <col min="8" max="10" width="22" customWidth="1"/>
    <col min="11" max="11" width="59.44140625" customWidth="1"/>
    <col min="12" max="12" width="30.71875" customWidth="1"/>
    <col min="13" max="13" width="73.27734375" customWidth="1"/>
    <col min="14" max="14" width="26.44140625" customWidth="1"/>
    <col min="15" max="15" width="13" bestFit="1" customWidth="1"/>
  </cols>
  <sheetData>
    <row r="1" spans="2:13" ht="48" customHeight="1">
      <c r="B1" s="115" t="s">
        <v>130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3" spans="2:13" ht="37.5" customHeight="1">
      <c r="B3" s="19" t="s">
        <v>0</v>
      </c>
      <c r="C3" s="19" t="s">
        <v>1</v>
      </c>
      <c r="D3" s="87" t="s">
        <v>2</v>
      </c>
      <c r="E3" s="116" t="s">
        <v>3</v>
      </c>
      <c r="F3" s="117"/>
      <c r="G3" s="20" t="s">
        <v>30</v>
      </c>
      <c r="H3" s="21" t="s">
        <v>4</v>
      </c>
      <c r="I3" s="21" t="s">
        <v>81</v>
      </c>
      <c r="J3" s="21" t="s">
        <v>5</v>
      </c>
      <c r="K3" s="19" t="s">
        <v>32</v>
      </c>
      <c r="L3" s="19" t="s">
        <v>82</v>
      </c>
      <c r="M3" s="51" t="s">
        <v>83</v>
      </c>
    </row>
    <row r="4" spans="2:13" ht="133.05000000000001" customHeight="1">
      <c r="B4" s="118" t="s">
        <v>84</v>
      </c>
      <c r="C4" s="200" t="s">
        <v>34</v>
      </c>
      <c r="D4" s="203" t="s">
        <v>96</v>
      </c>
      <c r="E4" s="197" t="s">
        <v>85</v>
      </c>
      <c r="F4" s="3" t="s">
        <v>86</v>
      </c>
      <c r="G4" s="52">
        <f>'참고)공통기획, 디자인, 실시설계 인건비 기준'!F13</f>
        <v>1</v>
      </c>
      <c r="H4" s="52">
        <f>'참고)공통기획, 디자인, 실시설계 인건비 기준'!G13</f>
        <v>20</v>
      </c>
      <c r="I4" s="59">
        <f>'참고)공통기획, 디자인, 실시설계 인건비 기준'!H13</f>
        <v>1.2</v>
      </c>
      <c r="J4" s="88">
        <f>'참고)공통기획, 디자인, 실시설계 인건비 기준'!I13</f>
        <v>15305422.560000001</v>
      </c>
      <c r="K4" s="194" t="s">
        <v>131</v>
      </c>
      <c r="L4" s="128"/>
    </row>
    <row r="5" spans="2:13" ht="133.05000000000001" customHeight="1">
      <c r="B5" s="119"/>
      <c r="C5" s="201"/>
      <c r="D5" s="204"/>
      <c r="E5" s="198"/>
      <c r="F5" s="3" t="s">
        <v>87</v>
      </c>
      <c r="G5" s="52">
        <f>'참고)공통기획, 디자인, 실시설계 인건비 기준'!F14</f>
        <v>1</v>
      </c>
      <c r="H5" s="52">
        <f>'참고)공통기획, 디자인, 실시설계 인건비 기준'!G14</f>
        <v>20</v>
      </c>
      <c r="I5" s="59">
        <f>'참고)공통기획, 디자인, 실시설계 인건비 기준'!H14</f>
        <v>1.5</v>
      </c>
      <c r="J5" s="88">
        <f>'참고)공통기획, 디자인, 실시설계 인건비 기준'!I14</f>
        <v>16072332</v>
      </c>
      <c r="K5" s="195"/>
      <c r="L5" s="192"/>
    </row>
    <row r="6" spans="2:13" ht="133.05000000000001" customHeight="1">
      <c r="B6" s="119"/>
      <c r="C6" s="202"/>
      <c r="D6" s="205"/>
      <c r="E6" s="199"/>
      <c r="F6" s="3" t="s">
        <v>88</v>
      </c>
      <c r="G6" s="52">
        <f>'참고)공통기획, 디자인, 실시설계 인건비 기준'!F15</f>
        <v>1</v>
      </c>
      <c r="H6" s="52">
        <f>'참고)공통기획, 디자인, 실시설계 인건비 기준'!G15</f>
        <v>20</v>
      </c>
      <c r="I6" s="59">
        <f>'참고)공통기획, 디자인, 실시설계 인건비 기준'!H15</f>
        <v>1.5</v>
      </c>
      <c r="J6" s="88">
        <f>'참고)공통기획, 디자인, 실시설계 인건비 기준'!I15</f>
        <v>15168056.399999999</v>
      </c>
      <c r="K6" s="196"/>
      <c r="L6" s="129"/>
    </row>
    <row r="7" spans="2:13" ht="40.049999999999997" customHeight="1">
      <c r="B7" s="119"/>
      <c r="C7" s="130" t="s">
        <v>90</v>
      </c>
      <c r="D7" s="193"/>
      <c r="E7" s="131"/>
      <c r="F7" s="131"/>
      <c r="G7" s="131"/>
      <c r="H7" s="131"/>
      <c r="I7" s="132"/>
      <c r="J7" s="89">
        <f>SUM(J4:J6)</f>
        <v>46545810.960000001</v>
      </c>
      <c r="K7" s="54"/>
      <c r="L7" s="54"/>
    </row>
    <row r="8" spans="2:13" ht="40.049999999999997" customHeight="1">
      <c r="B8" s="119"/>
      <c r="C8" s="133" t="s">
        <v>91</v>
      </c>
      <c r="D8" s="134"/>
      <c r="E8" s="134"/>
      <c r="F8" s="134"/>
      <c r="G8" s="134"/>
      <c r="H8" s="134"/>
      <c r="I8" s="135"/>
      <c r="J8" s="90">
        <f>TRUNC(J7,-6)</f>
        <v>46000000</v>
      </c>
      <c r="K8" s="55"/>
      <c r="L8" s="55"/>
    </row>
    <row r="9" spans="2:13" ht="150" customHeight="1">
      <c r="B9" s="119"/>
      <c r="C9" s="102" t="s">
        <v>92</v>
      </c>
      <c r="D9" s="104" t="s">
        <v>93</v>
      </c>
      <c r="E9" s="106" t="s">
        <v>85</v>
      </c>
      <c r="F9" s="3" t="s">
        <v>87</v>
      </c>
      <c r="G9" s="52">
        <f>'참고)공통기획, 디자인, 실시설계 인건비 기준'!F24</f>
        <v>1</v>
      </c>
      <c r="H9" s="52">
        <f>'참고)공통기획, 디자인, 실시설계 인건비 기준'!G24</f>
        <v>9</v>
      </c>
      <c r="I9" s="59">
        <f>'참고)공통기획, 디자인, 실시설계 인건비 기준'!H24</f>
        <v>1.2</v>
      </c>
      <c r="J9" s="88">
        <f>'참고)공통기획, 디자인, 실시설계 인건비 기준'!I24</f>
        <v>5786039.5200000005</v>
      </c>
      <c r="K9" s="108" t="s">
        <v>127</v>
      </c>
      <c r="L9" s="110"/>
    </row>
    <row r="10" spans="2:13" ht="150" customHeight="1">
      <c r="B10" s="119"/>
      <c r="C10" s="103"/>
      <c r="D10" s="105"/>
      <c r="E10" s="107"/>
      <c r="F10" s="3" t="s">
        <v>88</v>
      </c>
      <c r="G10" s="52">
        <f>'참고)공통기획, 디자인, 실시설계 인건비 기준'!F25</f>
        <v>2</v>
      </c>
      <c r="H10" s="52">
        <f>'참고)공통기획, 디자인, 실시설계 인건비 기준'!G25</f>
        <v>9</v>
      </c>
      <c r="I10" s="59">
        <f>'참고)공통기획, 디자인, 실시설계 인건비 기준'!H25</f>
        <v>1.2</v>
      </c>
      <c r="J10" s="88">
        <f>'참고)공통기획, 디자인, 실시설계 인건비 기준'!I25</f>
        <v>10921000.607999999</v>
      </c>
      <c r="K10" s="109"/>
      <c r="L10" s="111"/>
    </row>
    <row r="11" spans="2:13" ht="40.049999999999997" customHeight="1">
      <c r="B11" s="119"/>
      <c r="C11" s="112" t="s">
        <v>94</v>
      </c>
      <c r="D11" s="113"/>
      <c r="E11" s="113"/>
      <c r="F11" s="113"/>
      <c r="G11" s="113"/>
      <c r="H11" s="113"/>
      <c r="I11" s="114"/>
      <c r="J11" s="89">
        <f>SUM(J9:J10)</f>
        <v>16707040.127999999</v>
      </c>
      <c r="K11" s="54"/>
      <c r="L11" s="54"/>
    </row>
    <row r="12" spans="2:13" ht="40.049999999999997" customHeight="1">
      <c r="B12" s="120"/>
      <c r="C12" s="136" t="s">
        <v>95</v>
      </c>
      <c r="D12" s="137"/>
      <c r="E12" s="137"/>
      <c r="F12" s="137"/>
      <c r="G12" s="137"/>
      <c r="H12" s="137"/>
      <c r="I12" s="138"/>
      <c r="J12" s="90">
        <f>TRUNC(J11,-6)</f>
        <v>16000000</v>
      </c>
      <c r="K12" s="55"/>
      <c r="L12" s="55"/>
    </row>
    <row r="13" spans="2:13" ht="42" customHeight="1">
      <c r="B13" s="93" t="s">
        <v>128</v>
      </c>
      <c r="C13" s="94"/>
      <c r="D13" s="94"/>
      <c r="E13" s="94"/>
      <c r="F13" s="94"/>
      <c r="G13" s="94"/>
      <c r="H13" s="94"/>
      <c r="I13" s="95"/>
      <c r="J13" s="34">
        <f>SUM(J8,J12)</f>
        <v>62000000</v>
      </c>
      <c r="K13" s="58" t="s">
        <v>7</v>
      </c>
      <c r="L13" s="58" t="s">
        <v>7</v>
      </c>
    </row>
    <row r="14" spans="2:13" ht="42" customHeight="1">
      <c r="B14" s="96" t="s">
        <v>6</v>
      </c>
      <c r="C14" s="97"/>
      <c r="D14" s="97"/>
      <c r="E14" s="97"/>
      <c r="F14" s="97"/>
      <c r="G14" s="97"/>
      <c r="H14" s="97"/>
      <c r="I14" s="98"/>
      <c r="J14" s="35">
        <f>J13*17.65%</f>
        <v>10943000</v>
      </c>
      <c r="K14" s="36"/>
      <c r="L14" s="36"/>
    </row>
    <row r="15" spans="2:13" ht="42" customHeight="1">
      <c r="B15" s="99" t="s">
        <v>129</v>
      </c>
      <c r="C15" s="100"/>
      <c r="D15" s="100"/>
      <c r="E15" s="100"/>
      <c r="F15" s="100"/>
      <c r="G15" s="100"/>
      <c r="H15" s="100"/>
      <c r="I15" s="101"/>
      <c r="J15" s="91">
        <f>SUM(J13:J14)</f>
        <v>72943000</v>
      </c>
      <c r="K15" s="38"/>
      <c r="L15" s="38"/>
    </row>
    <row r="16" spans="2:13">
      <c r="J16" s="1"/>
      <c r="L16" s="1"/>
    </row>
    <row r="17" spans="6:12" ht="18" customHeight="1">
      <c r="J17" s="1"/>
      <c r="L17" s="5"/>
    </row>
    <row r="18" spans="6:12" ht="18" customHeight="1">
      <c r="J18" s="1"/>
      <c r="K18" s="1"/>
    </row>
    <row r="19" spans="6:12">
      <c r="J19" s="1"/>
    </row>
    <row r="20" spans="6:12">
      <c r="J20" s="1"/>
      <c r="K20" s="1"/>
      <c r="L20" s="1"/>
    </row>
    <row r="22" spans="6:12">
      <c r="F22" s="1"/>
      <c r="J22" s="1"/>
    </row>
    <row r="23" spans="6:12">
      <c r="J23" s="1"/>
      <c r="K23" s="1"/>
      <c r="L23" s="1"/>
    </row>
  </sheetData>
  <mergeCells count="20">
    <mergeCell ref="B15:I15"/>
    <mergeCell ref="E4:E6"/>
    <mergeCell ref="C4:C6"/>
    <mergeCell ref="D4:D6"/>
    <mergeCell ref="C9:C10"/>
    <mergeCell ref="D9:D10"/>
    <mergeCell ref="E9:E10"/>
    <mergeCell ref="C11:I11"/>
    <mergeCell ref="C12:I12"/>
    <mergeCell ref="B13:I13"/>
    <mergeCell ref="B14:I14"/>
    <mergeCell ref="B1:L1"/>
    <mergeCell ref="E3:F3"/>
    <mergeCell ref="B4:B12"/>
    <mergeCell ref="C7:I7"/>
    <mergeCell ref="C8:I8"/>
    <mergeCell ref="L4:L6"/>
    <mergeCell ref="K4:K6"/>
    <mergeCell ref="K9:K10"/>
    <mergeCell ref="L9:L10"/>
  </mergeCells>
  <phoneticPr fontId="3" type="noConversion"/>
  <pageMargins left="0.7" right="0.7" top="0.75" bottom="0.75" header="0.3" footer="0.3"/>
  <pageSetup paperSize="9" scale="1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034C-FEF6-F044-832F-C4C5C7434DCA}">
  <sheetPr>
    <tabColor theme="7" tint="0.79998168889431442"/>
  </sheetPr>
  <dimension ref="B1:M18"/>
  <sheetViews>
    <sheetView view="pageBreakPreview" zoomScale="55" zoomScaleNormal="60" zoomScaleSheetLayoutView="55" workbookViewId="0"/>
  </sheetViews>
  <sheetFormatPr defaultColWidth="7.44140625" defaultRowHeight="19.149999999999999"/>
  <cols>
    <col min="1" max="1" width="1.83203125" customWidth="1"/>
    <col min="2" max="2" width="19.71875" customWidth="1"/>
    <col min="3" max="3" width="30.71875" customWidth="1"/>
    <col min="4" max="4" width="44.71875" style="4" customWidth="1"/>
    <col min="5" max="5" width="10.71875" style="4" customWidth="1"/>
    <col min="6" max="6" width="62.44140625" customWidth="1"/>
    <col min="7" max="7" width="22" style="2" customWidth="1"/>
    <col min="8" max="10" width="22" customWidth="1"/>
    <col min="11" max="11" width="59.44140625" customWidth="1"/>
    <col min="12" max="12" width="30.71875" customWidth="1"/>
    <col min="13" max="13" width="73.27734375" customWidth="1"/>
    <col min="14" max="14" width="26.44140625" customWidth="1"/>
    <col min="15" max="15" width="13" bestFit="1" customWidth="1"/>
  </cols>
  <sheetData>
    <row r="1" spans="2:13" ht="48" customHeight="1">
      <c r="B1" s="115" t="s">
        <v>99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3" spans="2:13" ht="37.5" customHeight="1">
      <c r="B3" s="19" t="s">
        <v>0</v>
      </c>
      <c r="C3" s="19" t="s">
        <v>1</v>
      </c>
      <c r="D3" s="19" t="s">
        <v>2</v>
      </c>
      <c r="E3" s="116" t="s">
        <v>79</v>
      </c>
      <c r="F3" s="117"/>
      <c r="G3" s="20" t="s">
        <v>30</v>
      </c>
      <c r="H3" s="21" t="s">
        <v>4</v>
      </c>
      <c r="I3" s="21" t="s">
        <v>81</v>
      </c>
      <c r="J3" s="21" t="s">
        <v>5</v>
      </c>
      <c r="K3" s="19" t="s">
        <v>32</v>
      </c>
      <c r="L3" s="19" t="s">
        <v>82</v>
      </c>
      <c r="M3" s="51" t="s">
        <v>83</v>
      </c>
    </row>
    <row r="4" spans="2:13" ht="220.05" customHeight="1">
      <c r="B4" s="118" t="s">
        <v>84</v>
      </c>
      <c r="C4" s="102" t="s">
        <v>10</v>
      </c>
      <c r="D4" s="104" t="s">
        <v>134</v>
      </c>
      <c r="E4" s="184" t="s">
        <v>85</v>
      </c>
      <c r="F4" s="3" t="s">
        <v>87</v>
      </c>
      <c r="G4" s="61">
        <f>'참고)공통기획, 디자인, 실시설계 인건비 기준'!F28</f>
        <v>1</v>
      </c>
      <c r="H4" s="61">
        <f>'참고)공통기획, 디자인, 실시설계 인건비 기준'!G28</f>
        <v>21</v>
      </c>
      <c r="I4" s="53">
        <f>'참고)공통기획, 디자인, 실시설계 인건비 기준'!H28</f>
        <v>0.6</v>
      </c>
      <c r="J4" s="88">
        <f>'참고)공통기획, 디자인, 실시설계 인건비 기준'!I28</f>
        <v>6750379.4400000004</v>
      </c>
      <c r="K4" s="126" t="s">
        <v>133</v>
      </c>
      <c r="L4" s="128"/>
    </row>
    <row r="5" spans="2:13" ht="220.05" customHeight="1">
      <c r="B5" s="119"/>
      <c r="C5" s="121"/>
      <c r="D5" s="206"/>
      <c r="E5" s="185"/>
      <c r="F5" s="3" t="s">
        <v>88</v>
      </c>
      <c r="G5" s="61">
        <f>'참고)공통기획, 디자인, 실시설계 인건비 기준'!F29</f>
        <v>1</v>
      </c>
      <c r="H5" s="61">
        <f>'참고)공통기획, 디자인, 실시설계 인건비 기준'!G29</f>
        <v>21</v>
      </c>
      <c r="I5" s="53">
        <f>'참고)공통기획, 디자인, 실시설계 인건비 기준'!H29</f>
        <v>0.8</v>
      </c>
      <c r="J5" s="88">
        <f>'참고)공통기획, 디자인, 실시설계 인건비 기준'!I29</f>
        <v>8494111.5840000007</v>
      </c>
      <c r="K5" s="127"/>
      <c r="L5" s="192"/>
    </row>
    <row r="6" spans="2:13" ht="40.049999999999997" customHeight="1">
      <c r="B6" s="119"/>
      <c r="C6" s="130" t="s">
        <v>36</v>
      </c>
      <c r="D6" s="131"/>
      <c r="E6" s="131"/>
      <c r="F6" s="131"/>
      <c r="G6" s="131"/>
      <c r="H6" s="131"/>
      <c r="I6" s="132"/>
      <c r="J6" s="89">
        <f>SUM(J4:J5)</f>
        <v>15244491.024</v>
      </c>
      <c r="K6" s="54"/>
      <c r="L6" s="54"/>
    </row>
    <row r="7" spans="2:13" ht="40.049999999999997" customHeight="1">
      <c r="B7" s="119"/>
      <c r="C7" s="133" t="s">
        <v>37</v>
      </c>
      <c r="D7" s="134"/>
      <c r="E7" s="134"/>
      <c r="F7" s="134"/>
      <c r="G7" s="134"/>
      <c r="H7" s="134"/>
      <c r="I7" s="135"/>
      <c r="J7" s="90">
        <f>TRUNC(J6,-6)</f>
        <v>15000000</v>
      </c>
      <c r="K7" s="55"/>
      <c r="L7" s="55"/>
    </row>
    <row r="8" spans="2:13" ht="42" customHeight="1">
      <c r="B8" s="93" t="s">
        <v>36</v>
      </c>
      <c r="C8" s="94"/>
      <c r="D8" s="94"/>
      <c r="E8" s="94"/>
      <c r="F8" s="94"/>
      <c r="G8" s="94"/>
      <c r="H8" s="94"/>
      <c r="I8" s="95"/>
      <c r="J8" s="34">
        <f>J7</f>
        <v>15000000</v>
      </c>
      <c r="K8" s="58" t="s">
        <v>7</v>
      </c>
      <c r="L8" s="58" t="s">
        <v>7</v>
      </c>
    </row>
    <row r="9" spans="2:13" ht="42" customHeight="1">
      <c r="B9" s="96" t="s">
        <v>6</v>
      </c>
      <c r="C9" s="97"/>
      <c r="D9" s="97"/>
      <c r="E9" s="97"/>
      <c r="F9" s="97"/>
      <c r="G9" s="97"/>
      <c r="H9" s="97"/>
      <c r="I9" s="98"/>
      <c r="J9" s="35">
        <f>J8*17.65%</f>
        <v>2647500</v>
      </c>
      <c r="K9" s="36"/>
      <c r="L9" s="36"/>
    </row>
    <row r="10" spans="2:13" ht="42" customHeight="1">
      <c r="B10" s="99" t="s">
        <v>100</v>
      </c>
      <c r="C10" s="100"/>
      <c r="D10" s="100"/>
      <c r="E10" s="100"/>
      <c r="F10" s="100"/>
      <c r="G10" s="100"/>
      <c r="H10" s="100"/>
      <c r="I10" s="101"/>
      <c r="J10" s="60">
        <f>SUM(J8:J9)</f>
        <v>17647500</v>
      </c>
      <c r="K10" s="38"/>
      <c r="L10" s="38"/>
    </row>
    <row r="11" spans="2:13">
      <c r="J11" s="1"/>
      <c r="L11" s="1"/>
    </row>
    <row r="12" spans="2:13" ht="18" customHeight="1">
      <c r="J12" s="1"/>
      <c r="L12" s="5"/>
    </row>
    <row r="13" spans="2:13" ht="18" customHeight="1">
      <c r="J13" s="1"/>
      <c r="K13" s="1"/>
    </row>
    <row r="14" spans="2:13">
      <c r="J14" s="1"/>
    </row>
    <row r="15" spans="2:13">
      <c r="J15" s="1"/>
      <c r="K15" s="1"/>
      <c r="L15" s="1"/>
    </row>
    <row r="17" spans="6:12">
      <c r="F17" s="1"/>
      <c r="J17" s="1"/>
    </row>
    <row r="18" spans="6:12">
      <c r="J18" s="1"/>
      <c r="K18" s="1"/>
      <c r="L18" s="1"/>
    </row>
  </sheetData>
  <mergeCells count="13">
    <mergeCell ref="B8:I8"/>
    <mergeCell ref="B9:I9"/>
    <mergeCell ref="B10:I10"/>
    <mergeCell ref="B1:L1"/>
    <mergeCell ref="E3:F3"/>
    <mergeCell ref="B4:B7"/>
    <mergeCell ref="C4:C5"/>
    <mergeCell ref="D4:D5"/>
    <mergeCell ref="E4:E5"/>
    <mergeCell ref="K4:K5"/>
    <mergeCell ref="L4:L5"/>
    <mergeCell ref="C6:I6"/>
    <mergeCell ref="C7:I7"/>
  </mergeCells>
  <phoneticPr fontId="3" type="noConversion"/>
  <pageMargins left="0.7" right="0.7" top="0.75" bottom="0.75" header="0.3" footer="0.3"/>
  <pageSetup paperSize="9" scale="1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5</vt:i4>
      </vt:variant>
    </vt:vector>
  </HeadingPairs>
  <TitlesOfParts>
    <vt:vector size="11" baseType="lpstr">
      <vt:lpstr>★1. 공통_거래명세서★</vt:lpstr>
      <vt:lpstr>참고)공통기획, 디자인, 실시설계 인건비 기준</vt:lpstr>
      <vt:lpstr>1-1)공통_더현대서울</vt:lpstr>
      <vt:lpstr>1-2)공통_홍대점</vt:lpstr>
      <vt:lpstr>1-3)공통_삼성강남</vt:lpstr>
      <vt:lpstr>1-4)공통_그래픽</vt:lpstr>
      <vt:lpstr>'★1. 공통_거래명세서★'!Print_Area</vt:lpstr>
      <vt:lpstr>'1-1)공통_더현대서울'!Print_Area</vt:lpstr>
      <vt:lpstr>'1-2)공통_홍대점'!Print_Area</vt:lpstr>
      <vt:lpstr>'1-3)공통_삼성강남'!Print_Area</vt:lpstr>
      <vt:lpstr>'1-4)공통_그래픽'!Print_Area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seungwoo jung</cp:lastModifiedBy>
  <dcterms:created xsi:type="dcterms:W3CDTF">2025-03-14T11:53:03Z</dcterms:created>
  <dcterms:modified xsi:type="dcterms:W3CDTF">2026-10-28T13:36:44Z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