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2ce3e7edb9adf1/Desktop/정승우/AX대회관련/"/>
    </mc:Choice>
  </mc:AlternateContent>
  <xr:revisionPtr revIDLastSave="0" documentId="8_{CDD4B1EC-C558-4D60-87DB-2E16F9C51B78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전시 공통" sheetId="7" r:id="rId1"/>
    <sheet name="(전시 증빙) 인건비 공통" sheetId="8" r:id="rId2"/>
    <sheet name="1. 수원 사업장" sheetId="1" r:id="rId3"/>
    <sheet name="2. 기흥 사업장" sheetId="5" r:id="rId4"/>
    <sheet name="3. 화성 사업장" sheetId="6" r:id="rId5"/>
  </sheets>
  <definedNames>
    <definedName name="_xlnm.Print_Area" localSheetId="2">'1. 수원 사업장'!$A$1:$I$54</definedName>
    <definedName name="_xlnm.Print_Area" localSheetId="3">'2. 기흥 사업장'!$A$1:$I$53</definedName>
    <definedName name="_xlnm.Print_Area" localSheetId="4">'3. 화성 사업장'!$A$1:$I$52</definedName>
    <definedName name="_xlnm.Print_Area" localSheetId="0">'전시 공통'!$A$1:$L$21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7" l="1"/>
  <c r="H29" i="1"/>
  <c r="H30" i="1" s="1"/>
  <c r="H29" i="5" l="1"/>
  <c r="H30" i="5" s="1"/>
  <c r="H45" i="5"/>
  <c r="H46" i="5" l="1"/>
  <c r="H49" i="5"/>
  <c r="H48" i="5"/>
  <c r="H47" i="5"/>
  <c r="H50" i="5" s="1"/>
  <c r="H51" i="5" l="1"/>
  <c r="H52" i="5" s="1"/>
  <c r="H53" i="5" s="1"/>
  <c r="G31" i="5"/>
  <c r="N5" i="8"/>
  <c r="O5" i="8"/>
  <c r="P5" i="8" s="1"/>
  <c r="N6" i="8"/>
  <c r="O6" i="8"/>
  <c r="P6" i="8" s="1"/>
  <c r="Q6" i="8" s="1"/>
  <c r="E10" i="8" s="1"/>
  <c r="I10" i="8" s="1"/>
  <c r="N7" i="8"/>
  <c r="O7" i="8"/>
  <c r="P7" i="8" s="1"/>
  <c r="N8" i="8"/>
  <c r="O8" i="8"/>
  <c r="P8" i="8" s="1"/>
  <c r="M11" i="8"/>
  <c r="M12" i="8"/>
  <c r="G4" i="7"/>
  <c r="I4" i="7"/>
  <c r="G5" i="7"/>
  <c r="H5" i="7"/>
  <c r="I5" i="7"/>
  <c r="G6" i="7"/>
  <c r="H6" i="7"/>
  <c r="I6" i="7"/>
  <c r="G9" i="7"/>
  <c r="H9" i="7"/>
  <c r="I9" i="7"/>
  <c r="G10" i="7"/>
  <c r="H10" i="7"/>
  <c r="I10" i="7"/>
  <c r="G12" i="7"/>
  <c r="H12" i="7"/>
  <c r="I12" i="7"/>
  <c r="G13" i="7"/>
  <c r="H13" i="7"/>
  <c r="I13" i="7"/>
  <c r="G15" i="7"/>
  <c r="H15" i="7"/>
  <c r="I15" i="7"/>
  <c r="G16" i="7"/>
  <c r="H16" i="7"/>
  <c r="I16" i="7"/>
  <c r="Q8" i="8" l="1"/>
  <c r="Q5" i="8"/>
  <c r="E5" i="8" s="1"/>
  <c r="I5" i="8" s="1"/>
  <c r="J4" i="7" s="1"/>
  <c r="Q7" i="8"/>
  <c r="J9" i="7"/>
  <c r="E7" i="8"/>
  <c r="I7" i="8" s="1"/>
  <c r="J6" i="7" s="1"/>
  <c r="E13" i="8"/>
  <c r="I13" i="8" s="1"/>
  <c r="E17" i="8"/>
  <c r="I17" i="8" s="1"/>
  <c r="J16" i="7" s="1"/>
  <c r="E16" i="8"/>
  <c r="I16" i="8" s="1"/>
  <c r="E11" i="8" l="1"/>
  <c r="I11" i="8" s="1"/>
  <c r="E6" i="8"/>
  <c r="I6" i="8" s="1"/>
  <c r="E14" i="8"/>
  <c r="I14" i="8" s="1"/>
  <c r="J13" i="7" s="1"/>
  <c r="J15" i="7"/>
  <c r="J17" i="7" s="1"/>
  <c r="I18" i="8"/>
  <c r="J12" i="7"/>
  <c r="I15" i="8" l="1"/>
  <c r="J14" i="7"/>
  <c r="J5" i="7"/>
  <c r="I8" i="8"/>
  <c r="I9" i="8" s="1"/>
  <c r="J10" i="7"/>
  <c r="J11" i="7" s="1"/>
  <c r="J18" i="7" s="1"/>
  <c r="I12" i="8"/>
  <c r="I19" i="8" s="1"/>
  <c r="J7" i="7" l="1"/>
  <c r="J8" i="7" s="1"/>
  <c r="J19" i="7" s="1"/>
  <c r="J20" i="7" l="1"/>
  <c r="J21" i="7" s="1"/>
  <c r="G33" i="1" l="1"/>
  <c r="G37" i="6"/>
  <c r="G35" i="6"/>
  <c r="G33" i="6"/>
  <c r="G32" i="6"/>
  <c r="G31" i="6"/>
  <c r="G32" i="5"/>
  <c r="G33" i="5"/>
  <c r="G35" i="5"/>
  <c r="G38" i="5"/>
  <c r="H44" i="6"/>
  <c r="H48" i="6" s="1"/>
  <c r="H29" i="6"/>
  <c r="H30" i="6" s="1"/>
  <c r="G38" i="1"/>
  <c r="G35" i="1"/>
  <c r="G32" i="1"/>
  <c r="G31" i="1"/>
  <c r="H45" i="6" l="1"/>
  <c r="H46" i="6"/>
  <c r="H47" i="6"/>
  <c r="H49" i="6" l="1"/>
  <c r="H50" i="6" s="1"/>
  <c r="H51" i="6" l="1"/>
  <c r="H52" i="6" s="1"/>
  <c r="C6" i="5"/>
  <c r="H46" i="1"/>
  <c r="H50" i="1" s="1"/>
  <c r="C6" i="6" l="1"/>
  <c r="H49" i="1"/>
  <c r="H48" i="1"/>
  <c r="H47" i="1"/>
  <c r="H51" i="1" l="1"/>
  <c r="H52" i="1" l="1"/>
  <c r="H53" i="1" s="1"/>
  <c r="H54" i="1" s="1"/>
  <c r="C6" i="1" s="1"/>
</calcChain>
</file>

<file path=xl/sharedStrings.xml><?xml version="1.0" encoding="utf-8"?>
<sst xmlns="http://schemas.openxmlformats.org/spreadsheetml/2006/main" count="543" uniqueCount="221">
  <si>
    <t>보험료 5%, 이외 17.65%</t>
    <phoneticPr fontId="2" type="noConversion"/>
  </si>
  <si>
    <t>대행수수료</t>
    <phoneticPr fontId="2" type="noConversion"/>
  </si>
  <si>
    <t>필수보험료 총계</t>
    <phoneticPr fontId="2" type="noConversion"/>
  </si>
  <si>
    <t>식</t>
    <phoneticPr fontId="2" type="noConversion"/>
  </si>
  <si>
    <t>보증보험료</t>
  </si>
  <si>
    <t>공사금액 * 0.795%</t>
  </si>
  <si>
    <t>고용보험료</t>
  </si>
  <si>
    <t>공사금액 * 0.8778%</t>
    <phoneticPr fontId="2" type="noConversion"/>
  </si>
  <si>
    <t>산재보험료</t>
  </si>
  <si>
    <t xml:space="preserve">필수보험료 </t>
    <phoneticPr fontId="2" type="noConversion"/>
  </si>
  <si>
    <t>3. 필수보험료</t>
    <phoneticPr fontId="2" type="noConversion"/>
  </si>
  <si>
    <t>전시 공사 합계</t>
    <phoneticPr fontId="2" type="noConversion"/>
  </si>
  <si>
    <t>전시 공사 소계</t>
    <phoneticPr fontId="2" type="noConversion"/>
  </si>
  <si>
    <t>철거 공사</t>
    <phoneticPr fontId="2" type="noConversion"/>
  </si>
  <si>
    <t>M2</t>
    <phoneticPr fontId="2" type="noConversion"/>
  </si>
  <si>
    <t>수장 공사</t>
    <phoneticPr fontId="2" type="noConversion"/>
  </si>
  <si>
    <t>전기 공사</t>
    <phoneticPr fontId="2" type="noConversion"/>
  </si>
  <si>
    <t>금속 공사</t>
    <phoneticPr fontId="2" type="noConversion"/>
  </si>
  <si>
    <t>목공사</t>
    <phoneticPr fontId="2" type="noConversion"/>
  </si>
  <si>
    <t>가설 공사</t>
    <phoneticPr fontId="2" type="noConversion"/>
  </si>
  <si>
    <t>베뉴 전반</t>
    <phoneticPr fontId="2" type="noConversion"/>
  </si>
  <si>
    <t>2. 전시 제작</t>
    <phoneticPr fontId="2" type="noConversion"/>
  </si>
  <si>
    <t>집기 제작 합계</t>
    <phoneticPr fontId="2" type="noConversion"/>
  </si>
  <si>
    <t>집기 제작 소계</t>
    <phoneticPr fontId="2" type="noConversion"/>
  </si>
  <si>
    <t>EA</t>
    <phoneticPr fontId="2" type="noConversion"/>
  </si>
  <si>
    <t>패밀리넷 테이블</t>
    <phoneticPr fontId="2" type="noConversion"/>
  </si>
  <si>
    <t>삼성 판매 테이블</t>
    <phoneticPr fontId="2" type="noConversion"/>
  </si>
  <si>
    <t>복합기 테이블</t>
    <phoneticPr fontId="2" type="noConversion"/>
  </si>
  <si>
    <t>셀피 프린트 테이블</t>
    <phoneticPr fontId="2" type="noConversion"/>
  </si>
  <si>
    <t>2억 화소 월</t>
    <phoneticPr fontId="2" type="noConversion"/>
  </si>
  <si>
    <t xml:space="preserve">1. 집기제작 </t>
    <phoneticPr fontId="2" type="noConversion"/>
  </si>
  <si>
    <t>현장사진</t>
    <phoneticPr fontId="2" type="noConversion"/>
  </si>
  <si>
    <t>금액</t>
    <phoneticPr fontId="2" type="noConversion"/>
  </si>
  <si>
    <t>수량</t>
    <phoneticPr fontId="2" type="noConversion"/>
  </si>
  <si>
    <t>단위</t>
    <phoneticPr fontId="2" type="noConversion"/>
  </si>
  <si>
    <t>세부내역</t>
  </si>
  <si>
    <t>소항목</t>
  </si>
  <si>
    <t>항목</t>
  </si>
  <si>
    <t>구분</t>
    <phoneticPr fontId="2" type="noConversion"/>
  </si>
  <si>
    <t>담당자/연락처</t>
  </si>
  <si>
    <t>주소</t>
  </si>
  <si>
    <t>(VAT별도)</t>
  </si>
  <si>
    <t>견적금액</t>
  </si>
  <si>
    <t>사업자번호</t>
  </si>
  <si>
    <t>PROJECT No.</t>
  </si>
  <si>
    <t>대표자</t>
  </si>
  <si>
    <t>PROJECT</t>
  </si>
  <si>
    <t>회사명</t>
  </si>
  <si>
    <t>아래와 같이 견적 합니다.</t>
  </si>
  <si>
    <t>삼성전자㈜</t>
  </si>
  <si>
    <t>CLIENT</t>
  </si>
  <si>
    <t>공급하는자</t>
  </si>
  <si>
    <t>[ 행사 표준 견적서 ]</t>
  </si>
  <si>
    <t xml:space="preserve"> 플립 셀피 월</t>
    <phoneticPr fontId="2" type="noConversion"/>
  </si>
  <si>
    <t>셀피 보태니컬 월</t>
    <phoneticPr fontId="2" type="noConversion"/>
  </si>
  <si>
    <t>선반 거울 월</t>
    <phoneticPr fontId="2" type="noConversion"/>
  </si>
  <si>
    <t>옷걸이 월</t>
    <phoneticPr fontId="2" type="noConversion"/>
  </si>
  <si>
    <t>비교모뉴먼트 백월</t>
    <phoneticPr fontId="2" type="noConversion"/>
  </si>
  <si>
    <t>AI Multi-tasking 테이블</t>
    <phoneticPr fontId="2" type="noConversion"/>
  </si>
  <si>
    <t>플립 핸즈온 테이블</t>
    <phoneticPr fontId="2" type="noConversion"/>
  </si>
  <si>
    <t>폴드 핸즈온 테이블</t>
    <phoneticPr fontId="2" type="noConversion"/>
  </si>
  <si>
    <t xml:space="preserve">[집기제작]
- 1,200X600X1,390
- 1.5T SUS H/L 레이저 절곡 및 재단작업, 코너용접 및 연마작업
- 30*30 각파이프 구조 보강
- 지정 32" 터치 모니터  1EA
- 분체 도장 / ABS 탭받침대 도장 마감 </t>
    <phoneticPr fontId="2" type="noConversion"/>
  </si>
  <si>
    <t>저울 테이블</t>
    <phoneticPr fontId="2" type="noConversion"/>
  </si>
  <si>
    <t>[집기제작]
- 2,400X1,700X950
- 2T SUS H/L, 갈바 레이저 절곡 및 재단작업, 코너용접 및 연마작업
- 30*30 각파이프 구조 보강
- 20*20 서스파이프 보강 및 키트 상판 레이저타공
- 쇼케이스 보강대 및 브라켓 제작
- 지정 분체 마감</t>
    <phoneticPr fontId="2" type="noConversion"/>
  </si>
  <si>
    <t>[집기제작]
- 600X560X1,000
- 2T SUS H/L, 갈바 레이저 절곡 및 재단작업, 코너용접 및 연마작업
- 30*30 각파이프 구조 보강</t>
    <phoneticPr fontId="2" type="noConversion"/>
  </si>
  <si>
    <t>[집기제작]
- 1,000X650X950
- 12T, 15T, 18T MDF NC 가공
- 1.5T SUS H/L 레이저 절곡 및 재단작업, 코너용접 및 연마작업
- 30*30 각파이프 구조 보강
- 우레탄 도장 마감</t>
    <phoneticPr fontId="2" type="noConversion"/>
  </si>
  <si>
    <t>[집기제작]
- 1,200X500X1,000
- 2T SUS H/L, 갈바 레이저 절곡 및 재단작업, 코너용접 및 연마작업
- 30*30 각파이프 구조 보강
- 지정 분체 마감</t>
    <phoneticPr fontId="2" type="noConversion"/>
  </si>
  <si>
    <t>제작집기 반입/설치</t>
    <phoneticPr fontId="2" type="noConversion"/>
  </si>
  <si>
    <t>폴드존</t>
    <phoneticPr fontId="2" type="noConversion"/>
  </si>
  <si>
    <t>플립존</t>
    <phoneticPr fontId="2" type="noConversion"/>
  </si>
  <si>
    <t>[사이니지 박스 받침대]
- 2,400X250X140
- 2T SUS H/L, 레이저 절곡 및 재단작업, 코너용접 및 연마작업
- Ø50 SUS 파이프 용접
- 철야 제작 및 현장 설치 작업</t>
    <phoneticPr fontId="2" type="noConversion"/>
  </si>
  <si>
    <t>[콘센트 및 조명 설치]
- 2구산업용노출콘센트 및 멀티콘센트
- 현장 설치 철야 작업</t>
    <phoneticPr fontId="2" type="noConversion"/>
  </si>
  <si>
    <t>[분전반 및 배관배선] 
- F-CV 2.5 / F-CV 4 벽체 및 바닥 전열 배선 
- SMPS포함 잡자재 등</t>
    <phoneticPr fontId="2" type="noConversion"/>
  </si>
  <si>
    <t>그래픽 사인공사</t>
    <phoneticPr fontId="2" type="noConversion"/>
  </si>
  <si>
    <t>[셀피존 그래픽]
- 1,200X2,000
- 지정 그래픽 실사출력
- 철야 제작 및 현장 설치 작업</t>
    <phoneticPr fontId="2" type="noConversion"/>
  </si>
  <si>
    <t xml:space="preserve">
[5T 아크릴 스카시]
- H:150 Galaxy Z Fold7ㅣZ Filp7 검정 도장
- 철야 제작 및 현장 설치 작업</t>
    <phoneticPr fontId="2" type="noConversion"/>
  </si>
  <si>
    <t>안전 관리 공사</t>
    <phoneticPr fontId="2" type="noConversion"/>
  </si>
  <si>
    <t>2025 삼성전자 한국총괄 모바일IMC FF7 경험마케팅 사업장(수원)</t>
    <phoneticPr fontId="2" type="noConversion"/>
  </si>
  <si>
    <t>2025 삼성전자 한국총괄 모바일IMC FF7 경험마케팅 사업장(기흥)</t>
    <phoneticPr fontId="2" type="noConversion"/>
  </si>
  <si>
    <t>[집기제작]
- 900X500X1,000
- 2T SUS H/L, 갈바 레이저 절곡 및 재단작업, 코너용접 및 연마작업
- 30*30 각파이프 구조 보강
- 지정 분체 마감</t>
    <phoneticPr fontId="2" type="noConversion"/>
  </si>
  <si>
    <t>[집기제작]
- 1,200X400X950
- 1.5T 갈바 레이저 절곡 및 재단작업, 코너용접 및 연마작업
- 30*30 각파이프 구조 보강
- 지정 분체 마감</t>
    <phoneticPr fontId="2" type="noConversion"/>
  </si>
  <si>
    <t>[집기제작]
- 1360X320X2050
- 2T SUS H/L 레이저 절곡 및 재단작업, 코너용접 및 연마작업
- 30*30 각파이프 구조 보강
- 1,150X300X670 하부장 
- 지정 분체 및 도장 마감</t>
    <phoneticPr fontId="2" type="noConversion"/>
  </si>
  <si>
    <t>[집기제작]
- 1,210X210X2,050
- 2T 갈바 레이저 절곡 및 재단작업, 코너용접 및 연마작업
- 30*30 각파이프 구조 보강
- 도어 경첩 하드웨어
- 지정 분체 마감</t>
    <phoneticPr fontId="2" type="noConversion"/>
  </si>
  <si>
    <t>[집기제작]
- 1,200X250X2,050
- 2T SUS H/L 레이저 절곡 및 재단작업, 코너용접 및 연마작업
- 30*30 각파이프 구조 보강
- 후면 2T 갈바 절곡 경첩 도어 타입
- 지정 분체 마감</t>
    <phoneticPr fontId="2" type="noConversion"/>
  </si>
  <si>
    <t>[집기제작]
- 2,400X250X2,050
- 2T SUS H/L 레이저 절곡 및 재단작업, 코너용접 및 연마작업
- 30*30 각파이프 구조 보강
- 10*10 각파이프 메지라인+M5 육각 무두볼트
- 5T 사틴아크릴 1,145X2,000 / 5T 광확산 아크릴 2,400X200</t>
    <phoneticPr fontId="2" type="noConversion"/>
  </si>
  <si>
    <t>[집기제작]
- 1,210X160X2,050
- 2T 갈바 레이저 절곡 및 재단작업, 코너용접 및 연마작업
- 30*30 각파이프 구조 보강
- 도어 경첩 하드웨어
- 지정 분체 마감</t>
    <phoneticPr fontId="2" type="noConversion"/>
  </si>
  <si>
    <t>[집기제작]
- 1,210X160X2,050
- 2T SUS H/L 레이저 절곡 및 재단작업, 코너용접 및 연마작업
- 30*30 각파이프 구조 보강
- 430X200X20T SUS H/L 선반 / 5T 은경+프레임
- 도어 경첩 하드웨어
- 지정 분체 마감</t>
    <phoneticPr fontId="2" type="noConversion"/>
  </si>
  <si>
    <t>2025 삼성전자 한국총괄 모바일IMC FF7 경험마케팅 사업장(화성)</t>
    <phoneticPr fontId="2" type="noConversion"/>
  </si>
  <si>
    <t>[바닥마감대]
- 7,850+4,500+7,850+4,500 / 120X28
- 1.5T SUS H/L 절곡 및 용접 가공
- 철야 제작 및 현장 설치 작업</t>
    <phoneticPr fontId="2" type="noConversion"/>
  </si>
  <si>
    <t>[베뉴 전체 바닥단]
- 7,850X4,500
- 15T, 9T MDF NC 가공
- 철야 제작 및 현장 설치 작업</t>
    <phoneticPr fontId="2" type="noConversion"/>
  </si>
  <si>
    <t>[주변 보양 및 현장 정리]
- 7,850X4,500
- 양중 동선 보양 및 현장 정리정돈 
- 준공 청소
- 보양자재 포함</t>
    <phoneticPr fontId="2" type="noConversion"/>
  </si>
  <si>
    <t>[기본 바닥 마감]
- 7,850X4,500
- 지정 데코타일 마감
- 현장 설치 작업</t>
    <phoneticPr fontId="2" type="noConversion"/>
  </si>
  <si>
    <t>M</t>
    <phoneticPr fontId="2" type="noConversion"/>
  </si>
  <si>
    <t>[주변 보양 및 현장 정리]
- 8,100X4,500
- 양중 동선 보양 및 현장 정리정돈 
- 준공 청소
- 보양자재 포함</t>
    <phoneticPr fontId="2" type="noConversion"/>
  </si>
  <si>
    <t>수원 사업장 소계</t>
    <phoneticPr fontId="2" type="noConversion"/>
  </si>
  <si>
    <t>기흥 사업장 소계</t>
    <phoneticPr fontId="2" type="noConversion"/>
  </si>
  <si>
    <t>화성 사업장 소계</t>
    <phoneticPr fontId="2" type="noConversion"/>
  </si>
  <si>
    <t xml:space="preserve"> </t>
    <phoneticPr fontId="2" type="noConversion"/>
  </si>
  <si>
    <t>초급기술자</t>
    <phoneticPr fontId="2" type="noConversion"/>
  </si>
  <si>
    <t>중급기술자</t>
  </si>
  <si>
    <t>고급기술자</t>
  </si>
  <si>
    <t>참여인력</t>
    <phoneticPr fontId="2" type="noConversion"/>
  </si>
  <si>
    <t>실시 설계 합계</t>
    <phoneticPr fontId="2" type="noConversion"/>
  </si>
  <si>
    <t>중급기술자</t>
    <phoneticPr fontId="2" type="noConversion"/>
  </si>
  <si>
    <t>고급기술자</t>
    <phoneticPr fontId="2" type="noConversion"/>
  </si>
  <si>
    <t xml:space="preserve">실시 설계 </t>
    <phoneticPr fontId="2" type="noConversion"/>
  </si>
  <si>
    <t>특급기술자</t>
    <phoneticPr fontId="2" type="noConversion"/>
  </si>
  <si>
    <t>공간디자인</t>
    <phoneticPr fontId="2" type="noConversion"/>
  </si>
  <si>
    <t xml:space="preserve">공시된 엔지니어링 업체 노임 단가 기준표 </t>
    <phoneticPr fontId="2" type="noConversion"/>
  </si>
  <si>
    <t>사진</t>
    <phoneticPr fontId="2" type="noConversion"/>
  </si>
  <si>
    <t>비고</t>
    <phoneticPr fontId="2" type="noConversion"/>
  </si>
  <si>
    <t>투입률</t>
    <phoneticPr fontId="2" type="noConversion"/>
  </si>
  <si>
    <t>인원</t>
    <phoneticPr fontId="2" type="noConversion"/>
  </si>
  <si>
    <t>증빙 상세 내역(공통_사업장)</t>
    <phoneticPr fontId="2" type="noConversion"/>
  </si>
  <si>
    <t>사업장 디자인 개발</t>
    <phoneticPr fontId="2" type="noConversion"/>
  </si>
  <si>
    <t>김O빈 디자이너_초급</t>
  </si>
  <si>
    <t>양O열 프로_중급</t>
  </si>
  <si>
    <t>김O찬 실장_고급</t>
  </si>
  <si>
    <t>김O혜 실장_특급</t>
  </si>
  <si>
    <t>소계</t>
  </si>
  <si>
    <t>중급 기술자</t>
  </si>
  <si>
    <t>고급 기술자</t>
  </si>
  <si>
    <t>실시설계 합계</t>
    <phoneticPr fontId="2" type="noConversion"/>
  </si>
  <si>
    <t>소계</t>
    <phoneticPr fontId="2" type="noConversion"/>
  </si>
  <si>
    <r>
      <rPr>
        <sz val="11"/>
        <color theme="6"/>
        <rFont val="Malgun Gothic"/>
        <family val="2"/>
        <charset val="129"/>
      </rPr>
      <t>소정근로일이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아닌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휴일</t>
    </r>
    <r>
      <rPr>
        <sz val="11"/>
        <color theme="6"/>
        <rFont val="Arial"/>
        <family val="2"/>
      </rPr>
      <t>(</t>
    </r>
    <r>
      <rPr>
        <sz val="11"/>
        <color theme="6"/>
        <rFont val="Malgun Gothic"/>
        <family val="2"/>
        <charset val="129"/>
      </rPr>
      <t>공휴일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포함</t>
    </r>
    <r>
      <rPr>
        <sz val="11"/>
        <color theme="6"/>
        <rFont val="Arial"/>
        <family val="2"/>
      </rPr>
      <t>)</t>
    </r>
    <r>
      <rPr>
        <sz val="11"/>
        <color theme="6"/>
        <rFont val="Malgun Gothic"/>
        <family val="2"/>
        <charset val="129"/>
      </rPr>
      <t>에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일한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근로시간</t>
    </r>
    <r>
      <rPr>
        <sz val="11"/>
        <color theme="6"/>
        <rFont val="Arial"/>
        <family val="2"/>
      </rPr>
      <t xml:space="preserve"> / 8시간 이내의 휴일근로 : 통상임금의 100분의 50 이상 가산, 8시간 초과 휴일근로 : 통상임금의 100분의 100 가산</t>
    </r>
    <phoneticPr fontId="2" type="noConversion"/>
  </si>
  <si>
    <t>휴일 근로</t>
  </si>
  <si>
    <r>
      <rPr>
        <sz val="11"/>
        <color theme="6"/>
        <rFont val="Malgun Gothic"/>
        <family val="2"/>
        <charset val="129"/>
      </rPr>
      <t>오후</t>
    </r>
    <r>
      <rPr>
        <sz val="11"/>
        <color theme="6"/>
        <rFont val="Arial"/>
        <family val="2"/>
      </rPr>
      <t xml:space="preserve"> 10</t>
    </r>
    <r>
      <rPr>
        <sz val="11"/>
        <color theme="6"/>
        <rFont val="Malgun Gothic"/>
        <family val="2"/>
        <charset val="129"/>
      </rPr>
      <t>시</t>
    </r>
    <r>
      <rPr>
        <sz val="11"/>
        <color theme="6"/>
        <rFont val="Arial"/>
        <family val="2"/>
      </rPr>
      <t xml:space="preserve"> ~ </t>
    </r>
    <r>
      <rPr>
        <sz val="11"/>
        <color theme="6"/>
        <rFont val="Malgun Gothic"/>
        <family val="2"/>
        <charset val="129"/>
      </rPr>
      <t>다음날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오전</t>
    </r>
    <r>
      <rPr>
        <sz val="11"/>
        <color theme="6"/>
        <rFont val="Arial"/>
        <family val="2"/>
      </rPr>
      <t xml:space="preserve"> 6</t>
    </r>
    <r>
      <rPr>
        <sz val="11"/>
        <color theme="6"/>
        <rFont val="Malgun Gothic"/>
        <family val="2"/>
        <charset val="129"/>
      </rPr>
      <t>시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사이의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근로</t>
    </r>
    <r>
      <rPr>
        <sz val="11"/>
        <color theme="6"/>
        <rFont val="Arial"/>
        <family val="2"/>
      </rPr>
      <t xml:space="preserve"> / </t>
    </r>
    <r>
      <rPr>
        <sz val="11"/>
        <color theme="6"/>
        <rFont val="Malgun Gothic"/>
        <family val="2"/>
        <charset val="129"/>
      </rPr>
      <t>통상임금의</t>
    </r>
    <r>
      <rPr>
        <sz val="11"/>
        <color theme="6"/>
        <rFont val="Arial"/>
        <family val="2"/>
      </rPr>
      <t xml:space="preserve"> 100</t>
    </r>
    <r>
      <rPr>
        <sz val="11"/>
        <color theme="6"/>
        <rFont val="Malgun Gothic"/>
        <family val="2"/>
        <charset val="129"/>
      </rPr>
      <t>분의</t>
    </r>
    <r>
      <rPr>
        <sz val="11"/>
        <color theme="6"/>
        <rFont val="Arial"/>
        <family val="2"/>
      </rPr>
      <t xml:space="preserve"> 50 </t>
    </r>
    <r>
      <rPr>
        <sz val="11"/>
        <color theme="6"/>
        <rFont val="Malgun Gothic"/>
        <family val="2"/>
        <charset val="129"/>
      </rPr>
      <t>이상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가산</t>
    </r>
    <phoneticPr fontId="2" type="noConversion"/>
  </si>
  <si>
    <t>야간 근로</t>
  </si>
  <si>
    <r>
      <t>1</t>
    </r>
    <r>
      <rPr>
        <sz val="11"/>
        <color theme="6"/>
        <rFont val="Malgun Gothic"/>
        <family val="2"/>
        <charset val="129"/>
      </rPr>
      <t>일</t>
    </r>
    <r>
      <rPr>
        <sz val="11"/>
        <color theme="6"/>
        <rFont val="Arial"/>
        <family val="2"/>
      </rPr>
      <t xml:space="preserve"> 8</t>
    </r>
    <r>
      <rPr>
        <sz val="11"/>
        <color theme="6"/>
        <rFont val="Malgun Gothic"/>
        <family val="2"/>
        <charset val="129"/>
      </rPr>
      <t>시간</t>
    </r>
    <r>
      <rPr>
        <sz val="11"/>
        <color theme="6"/>
        <rFont val="Arial"/>
        <family val="2"/>
      </rPr>
      <t xml:space="preserve">, </t>
    </r>
    <r>
      <rPr>
        <sz val="11"/>
        <color theme="6"/>
        <rFont val="Malgun Gothic"/>
        <family val="2"/>
        <charset val="129"/>
      </rPr>
      <t>주</t>
    </r>
    <r>
      <rPr>
        <sz val="11"/>
        <color theme="6"/>
        <rFont val="Arial"/>
        <family val="2"/>
      </rPr>
      <t xml:space="preserve"> 40</t>
    </r>
    <r>
      <rPr>
        <sz val="11"/>
        <color theme="6"/>
        <rFont val="Malgun Gothic"/>
        <family val="2"/>
        <charset val="129"/>
      </rPr>
      <t>시간</t>
    </r>
    <r>
      <rPr>
        <sz val="11"/>
        <color theme="6"/>
        <rFont val="Arial"/>
        <family val="2"/>
      </rPr>
      <t>(</t>
    </r>
    <r>
      <rPr>
        <sz val="11"/>
        <color theme="6"/>
        <rFont val="Malgun Gothic"/>
        <family val="2"/>
        <charset val="129"/>
      </rPr>
      <t>법정근로시간</t>
    </r>
    <r>
      <rPr>
        <sz val="11"/>
        <color theme="6"/>
        <rFont val="Arial"/>
        <family val="2"/>
      </rPr>
      <t>)</t>
    </r>
    <r>
      <rPr>
        <sz val="11"/>
        <color theme="6"/>
        <rFont val="Malgun Gothic"/>
        <family val="2"/>
        <charset val="129"/>
      </rPr>
      <t>을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초과하는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근로시간으로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소정근로시간을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초과한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근로</t>
    </r>
    <r>
      <rPr>
        <sz val="11"/>
        <color theme="6"/>
        <rFont val="Arial"/>
        <family val="2"/>
      </rPr>
      <t xml:space="preserve"> / 통상임금의 100분의 50 이상 가산</t>
    </r>
    <phoneticPr fontId="2" type="noConversion"/>
  </si>
  <si>
    <t>연장 근로</t>
  </si>
  <si>
    <t>1일 8시간</t>
  </si>
  <si>
    <t>주간 근로</t>
  </si>
  <si>
    <t>** &lt;참고자료&gt; 「근로기준법」 제56조(연장ㆍ야간 및 휴일 근로)에 따른 투입률 기준 산정 방식, 해당 기준 이내 근로 투입</t>
    <phoneticPr fontId="2" type="noConversion"/>
  </si>
  <si>
    <t>투입률 (근로 100% = 1일 8시간)</t>
    <phoneticPr fontId="2" type="noConversion"/>
  </si>
  <si>
    <t>실시설계</t>
    <phoneticPr fontId="2" type="noConversion"/>
  </si>
  <si>
    <t>공간 디자인 개발비 합계</t>
    <phoneticPr fontId="2" type="noConversion"/>
  </si>
  <si>
    <t xml:space="preserve">기술료: (직접인건비+제경비)의 40% </t>
  </si>
  <si>
    <t>초급기술자</t>
  </si>
  <si>
    <t>제경비: 직접인건비의 20%</t>
  </si>
  <si>
    <t>초급 기술자</t>
  </si>
  <si>
    <t>직접경비: 직접인건비의 10%</t>
  </si>
  <si>
    <t>직접인건비</t>
  </si>
  <si>
    <t>특급기술자</t>
  </si>
  <si>
    <t>특급 기술자</t>
  </si>
  <si>
    <t>공간 디자인 개발</t>
    <phoneticPr fontId="2" type="noConversion"/>
  </si>
  <si>
    <t>** &lt;참고자료&gt; 「엔지니어링산업 진흥법」 제31조제2항에 따른 엔지니어링사업의 대가의 기준 "실비정액가산방식"</t>
    <phoneticPr fontId="2" type="noConversion"/>
  </si>
  <si>
    <t>최종 방향 금액</t>
  </si>
  <si>
    <t>기술료</t>
  </si>
  <si>
    <t>제경비</t>
  </si>
  <si>
    <t>직접경비</t>
  </si>
  <si>
    <t>비고</t>
  </si>
  <si>
    <t>비용</t>
  </si>
  <si>
    <t>투입률</t>
  </si>
  <si>
    <t>수량</t>
  </si>
  <si>
    <t>인원</t>
  </si>
  <si>
    <t xml:space="preserve"> 투입률 100%
기준 합계 </t>
  </si>
  <si>
    <t>구분</t>
  </si>
  <si>
    <t>*25년 엔지니어링 기술자 및 SW 기술자 노임 단가 기준</t>
    <phoneticPr fontId="2" type="noConversion"/>
  </si>
  <si>
    <t>기획 및 디자인 인건비 금액 기준표</t>
    <phoneticPr fontId="2" type="noConversion"/>
  </si>
  <si>
    <t>수원 사업장</t>
    <phoneticPr fontId="2" type="noConversion"/>
  </si>
  <si>
    <t>기흥 사업장</t>
    <phoneticPr fontId="2" type="noConversion"/>
  </si>
  <si>
    <t>화성 사업장</t>
    <phoneticPr fontId="2" type="noConversion"/>
  </si>
  <si>
    <t>사업장 디자인</t>
    <phoneticPr fontId="2" type="noConversion"/>
  </si>
  <si>
    <t>실시설계 조직도</t>
  </si>
  <si>
    <t>2025.07.03 ~ 2025.07.14</t>
    <phoneticPr fontId="2" type="noConversion"/>
  </si>
  <si>
    <t>○실시 설계(8일)
- 인허가 관련 대관 업무
- 현장 정밀 실측 및 컨디션 조사
- 실시설계도 제작</t>
    <phoneticPr fontId="2" type="noConversion"/>
  </si>
  <si>
    <t>○실시 설계(8일)
- 인허가 관련 대관 업무
- 현장 정밀 실측 및 컨디션 조사 
- 실시설계도 제작</t>
    <phoneticPr fontId="2" type="noConversion"/>
  </si>
  <si>
    <t xml:space="preserve">○기간: 2025.07.03 ~ 2025.07.14 (8일)
* 25년 엔지니어링 건설 기술자 노임 단가 기준 
(직접인건비, 직접경비, 제경비, 기술료 포함)  
[공간디자인 및 실시설계]
직접경비: 직접인건비의 10%
제경비: 직접인건비의 20%
기술료: (직접인건비+제경비)의 40% </t>
    <phoneticPr fontId="2" type="noConversion"/>
  </si>
  <si>
    <t>실시설계_수원 사업장</t>
    <phoneticPr fontId="2" type="noConversion"/>
  </si>
  <si>
    <t>실시설계_기흥 사업장</t>
    <phoneticPr fontId="2" type="noConversion"/>
  </si>
  <si>
    <t>공통_사업장 소계</t>
    <phoneticPr fontId="2" type="noConversion"/>
  </si>
  <si>
    <t>공간 디자인 개발 조직도</t>
  </si>
  <si>
    <t>OneRX</t>
  </si>
  <si>
    <t>공통_사업장 총계</t>
    <phoneticPr fontId="2" type="noConversion"/>
  </si>
  <si>
    <t>실시설계_화성 사업장</t>
    <phoneticPr fontId="2" type="noConversion"/>
  </si>
  <si>
    <t>공간디자인 사업장 합계</t>
    <phoneticPr fontId="2" type="noConversion"/>
  </si>
  <si>
    <t>공간디자인 사업장 소계</t>
    <phoneticPr fontId="2" type="noConversion"/>
  </si>
  <si>
    <t>김지연 프로 / 010-9582-0410</t>
    <phoneticPr fontId="2" type="noConversion"/>
  </si>
  <si>
    <t>KRS25A11015 / KRS25A11016</t>
  </si>
  <si>
    <t>KRS25A11015 / KRS25A11016</t>
    <phoneticPr fontId="2" type="noConversion"/>
  </si>
  <si>
    <t xml:space="preserve"> 김지연 프로 / 010-9582-0410 </t>
  </si>
  <si>
    <t>[사이니지 박스 받침대]
- 2,400X250X140
- 2T SUS H/L, 레이저 절곡 및 재단작업, 코너용접 및 연마작업
- Ø50 SUS 파이프 용접
- 철야 제작 및 현장 설치</t>
    <phoneticPr fontId="2" type="noConversion"/>
  </si>
  <si>
    <t>[베뉴 전체 바닥단]
- 8,100X4,500
- 15T, 9T MDF NC 가공
- 철야 제작 및 현장 설치</t>
    <phoneticPr fontId="2" type="noConversion"/>
  </si>
  <si>
    <t>[바닥마감대]
- 8,100+4,500+8,100+4,500 / 120X28
- 1.5T SUS H/L 절곡 및 용접 가공
- 철야 제작 및 현장 설치</t>
    <phoneticPr fontId="2" type="noConversion"/>
  </si>
  <si>
    <t>[콘센트 및 조명 설치]
- 2구산업용노출콘센트 및 멀티콘센트
- 현장 설치</t>
    <phoneticPr fontId="2" type="noConversion"/>
  </si>
  <si>
    <t>[기본 바닥 마감]
- 8,100X4,500
- 지정 데코타일 마감
- 현장 설치</t>
    <phoneticPr fontId="2" type="noConversion"/>
  </si>
  <si>
    <t>[셀피존 그래픽]
- 1,200X2,000
- 지정 그래픽 실사출력
- 철야 제작 및 현장 설치</t>
    <phoneticPr fontId="2" type="noConversion"/>
  </si>
  <si>
    <t xml:space="preserve">
[5T 아크릴 스카시]
- H:150 Galaxy Z Fold7ㅣZ Filp7 검정 도장
- 철야 제작 및 현장 설치</t>
    <phoneticPr fontId="2" type="noConversion"/>
  </si>
  <si>
    <t>[기둥마감]
- 기존 기둥 포맥스 부착 후 백색 필름 마감
- 철야 제작 및 현장 설치</t>
    <phoneticPr fontId="2" type="noConversion"/>
  </si>
  <si>
    <t>플레인오디티</t>
    <phoneticPr fontId="2" type="noConversion"/>
  </si>
  <si>
    <t>마O우 주임_중급</t>
    <phoneticPr fontId="2" type="noConversion"/>
  </si>
  <si>
    <t>2025.06.27 ~ 2025.07.14</t>
    <phoneticPr fontId="2" type="noConversion"/>
  </si>
  <si>
    <t>수원</t>
    <phoneticPr fontId="2" type="noConversion"/>
  </si>
  <si>
    <t>기흥</t>
    <phoneticPr fontId="2" type="noConversion"/>
  </si>
  <si>
    <t>화성</t>
    <phoneticPr fontId="2" type="noConversion"/>
  </si>
  <si>
    <t>사업장</t>
    <phoneticPr fontId="2" type="noConversion"/>
  </si>
  <si>
    <t>최O훈 팀장_고급</t>
    <phoneticPr fontId="2" type="noConversion"/>
  </si>
  <si>
    <t>유O석 프로_중급</t>
    <phoneticPr fontId="2" type="noConversion"/>
  </si>
  <si>
    <t>이O엽 실장_고급</t>
    <phoneticPr fontId="2" type="noConversion"/>
  </si>
  <si>
    <t>박O훈 프로_중급</t>
    <phoneticPr fontId="2" type="noConversion"/>
  </si>
  <si>
    <t>○1차_프로젝트 총괄, 제안서 기획, 작성(3일)
○2차_각 베뉴별 기본설계, 2D 디자인, 3D 작업(6일)
 -투시도 작업 및 수정 보완
 -사인 그래픽 2D 작업, 수정 보완
 -기본 평입면도
○3차_마감 스펙 제안(3일)</t>
    <phoneticPr fontId="2" type="noConversion"/>
  </si>
  <si>
    <t>[제작집기 반입]
- 1톤 2대(경기파주-&gt;수원, 7월12일)
- 3.5톤 1대(경기파주-&gt;수원, 7월12일) 
- 집기 반입</t>
    <phoneticPr fontId="2" type="noConversion"/>
  </si>
  <si>
    <t>[제작집기 셋팅비]
- 집기 양중, 집기 배치, 집기 조립 등의 현장 작업</t>
    <phoneticPr fontId="2" type="noConversion"/>
  </si>
  <si>
    <t>삼판, 패밀리넷 의자</t>
    <phoneticPr fontId="2" type="noConversion"/>
  </si>
  <si>
    <t>[집기제작] 
- 450X510X750
- 기성 바스툴 7개</t>
    <phoneticPr fontId="2" type="noConversion"/>
  </si>
  <si>
    <t>[재활용 집기 현장 철거 및 정리 정돈, 원복] 
- 5TON 윙바디 1대(수원-&gt;평택) 8월2일 
- 집기 반출 현장 작업 
- 평택 창고 입고 작업</t>
    <phoneticPr fontId="2" type="noConversion"/>
  </si>
  <si>
    <t>[구조물 철거 및 정리 정돈, 원복] 
- 구조물 및 집기 철거 작업  
- 구조 철거 현장 작업
- 폐기물 처리비
- 철거 잡자재 및 공구사용</t>
    <phoneticPr fontId="2" type="noConversion"/>
  </si>
  <si>
    <t>영상하드웨어 공사</t>
    <phoneticPr fontId="2" type="noConversion"/>
  </si>
  <si>
    <t>공사금액(VAT포함) * 0.102%</t>
    <phoneticPr fontId="2" type="noConversion"/>
  </si>
  <si>
    <t>[재활용 집기 현장 철거 및 정리 정돈, 원복] 
- 5TON 윙바디 1대(기흥-&gt;평택) 8월2일 
- 집기 반출 현장 작업 
- 평택 창고 입고 작업</t>
    <phoneticPr fontId="2" type="noConversion"/>
  </si>
  <si>
    <t>기흥 사업장 총계</t>
    <phoneticPr fontId="2" type="noConversion"/>
  </si>
  <si>
    <t>수원 사업장 총계</t>
    <phoneticPr fontId="2" type="noConversion"/>
  </si>
  <si>
    <t>[제작집기 반입]
- 1톤 2대(경기파주-&gt;기흥, 7월13일)
- 3.5톤 1대(경기파주-&gt;기흥, 7월13일) 
- 집기 반입</t>
    <phoneticPr fontId="2" type="noConversion"/>
  </si>
  <si>
    <t>[재활용 집기 현장 철거 및 정리 정돈, 원복] 
- 5TON 윙바디 1대(화성-&gt;평택) 8월2일 
- 집기 반출 현장 작업 
- 평택 창고 입고 작업</t>
    <phoneticPr fontId="2" type="noConversion"/>
  </si>
  <si>
    <t>화성 사업장 총계</t>
    <phoneticPr fontId="2" type="noConversion"/>
  </si>
  <si>
    <t>[제작집기 반입]
- 1톤 2대(경기파주-&gt;화성, 7월13일)
- 3.5톤 1대(경기파주-&gt;화성, 7월13일) 
- 집기 반입</t>
    <phoneticPr fontId="2" type="noConversion"/>
  </si>
  <si>
    <t xml:space="preserve">○기간: 2025.06.27 ~ 2025.07.14 (12일)
* 25년 엔지니어링 건설 기술자 노임 단가 기준 
(직접인건비, 직접경비, 제경비, 기술료 포함)  
[공간디자인 및 실시설계]
직접경비: 직접인건비의 10%
제경비: 직접인건비의 20%
기술료: (직접인건비+제경비)의 40% </t>
    <phoneticPr fontId="2" type="noConversion"/>
  </si>
  <si>
    <t>[추가 조명 제작 설치]
- 조명 내부 LED 교체 작업
- 현장 설치</t>
    <phoneticPr fontId="2" type="noConversion"/>
  </si>
  <si>
    <t>[추가 조명 제작 설치]
- 조명 내부 LED 교체 작업
- 현장 설치 작업</t>
    <phoneticPr fontId="2" type="noConversion"/>
  </si>
  <si>
    <t>[안전 관리비]
- 안전모, 안전화, 작업조끼, 경광봉, 안전벨트, 사다리아웃트리거, 말비계 낙상방지기 등 안전 장구류
- 불티방지막, 용접우산, 버미글라스, 기계톱날 커버, 글라인드 날커버
- 소화기 및 비상약품 등</t>
    <phoneticPr fontId="2" type="noConversion"/>
  </si>
  <si>
    <t>[TV 및 모니터 설치]
- 32, 55인치 TV 및 모니터 설치(재활용 장비)
- 통신, 영상케이블 배선 바닥, 벽체, 집기 포설작업
- 케이블, 잡자재 포함 
- 현장 설치 작업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</si>
</sst>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(* #,##0_);_(* \(#,##0\);_(* &quot;-&quot;_);_(@_)"/>
    <numFmt numFmtId="177" formatCode="_(* #,##0.00_);_(* \(#,##0.00\);_(* &quot;-&quot;??_);_(@_)"/>
    <numFmt numFmtId="178" formatCode="#,##0_ "/>
    <numFmt numFmtId="179" formatCode="_(* #,##0_);_(* \(#,##0\);_(* &quot;-&quot;??_);_(@_)"/>
    <numFmt numFmtId="180" formatCode="General\ &quot;시간&quot;"/>
    <numFmt numFmtId="181" formatCode="_(* #,##0.0000_);_(* \(#,##0.0000\);_(* &quot;-&quot;????_);_(@_)"/>
  </numFmts>
  <fonts count="38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2"/>
      <name val="맑은 고딕"/>
      <family val="2"/>
      <charset val="129"/>
    </font>
    <font>
      <sz val="12"/>
      <name val="맑은 고딕"/>
      <family val="3"/>
      <charset val="129"/>
      <scheme val="major"/>
    </font>
    <font>
      <sz val="12"/>
      <color theme="1"/>
      <name val="맑은 고딕"/>
      <family val="2"/>
      <charset val="129"/>
    </font>
    <font>
      <sz val="10"/>
      <color rgb="FF000000"/>
      <name val="Arial"/>
      <family val="2"/>
    </font>
    <font>
      <sz val="12"/>
      <color rgb="FF000000"/>
      <name val="맑은 고딕"/>
      <family val="3"/>
      <charset val="129"/>
    </font>
    <font>
      <b/>
      <sz val="12"/>
      <color rgb="FF000000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sz val="12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name val="맑은 고딕"/>
      <family val="2"/>
      <charset val="129"/>
      <scheme val="minor"/>
    </font>
    <font>
      <b/>
      <sz val="12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b/>
      <sz val="12"/>
      <color rgb="FF000000"/>
      <name val="맑은 고딕"/>
      <family val="2"/>
      <charset val="129"/>
      <scheme val="minor"/>
    </font>
    <font>
      <b/>
      <sz val="36"/>
      <color theme="1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11"/>
      <color theme="6"/>
      <name val="Arial"/>
      <family val="2"/>
    </font>
    <font>
      <sz val="11"/>
      <color theme="6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6"/>
      <name val="Arial"/>
      <family val="2"/>
      <charset val="129"/>
    </font>
    <font>
      <sz val="11"/>
      <color theme="6"/>
      <name val="Malgun Gothic"/>
      <family val="2"/>
      <charset val="129"/>
    </font>
    <font>
      <sz val="11"/>
      <color rgb="FFFF0000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b/>
      <sz val="14"/>
      <color rgb="FF000000"/>
      <name val="맑은 고딕"/>
      <family val="2"/>
      <charset val="129"/>
      <scheme val="minor"/>
    </font>
    <font>
      <b/>
      <sz val="12"/>
      <name val="맑은 고딕"/>
      <family val="2"/>
      <charset val="129"/>
      <scheme val="major"/>
    </font>
  </fonts>
  <fills count="1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rgb="FF000000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</borders>
  <cellStyleXfs count="8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3" fillId="0" borderId="0">
      <alignment vertical="center"/>
    </xf>
    <xf numFmtId="0" fontId="8" fillId="0" borderId="0"/>
    <xf numFmtId="41" fontId="9" fillId="0" borderId="0" applyFont="0" applyFill="0" applyBorder="0" applyAlignment="0" applyProtection="0">
      <alignment vertical="center"/>
    </xf>
    <xf numFmtId="177" fontId="13" fillId="0" borderId="0">
      <alignment vertical="center"/>
    </xf>
  </cellStyleXfs>
  <cellXfs count="236">
    <xf numFmtId="0" fontId="0" fillId="0" borderId="0" xfId="0">
      <alignment vertical="center"/>
    </xf>
    <xf numFmtId="176" fontId="0" fillId="0" borderId="0" xfId="1" applyFont="1">
      <alignment vertical="center"/>
    </xf>
    <xf numFmtId="0" fontId="0" fillId="0" borderId="0" xfId="0" applyAlignment="1">
      <alignment horizontal="center" vertical="center"/>
    </xf>
    <xf numFmtId="41" fontId="0" fillId="0" borderId="0" xfId="0" applyNumberFormat="1">
      <alignment vertical="center"/>
    </xf>
    <xf numFmtId="41" fontId="0" fillId="2" borderId="0" xfId="0" applyNumberFormat="1" applyFill="1">
      <alignment vertical="center"/>
    </xf>
    <xf numFmtId="0" fontId="3" fillId="0" borderId="0" xfId="0" applyFo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41" fontId="5" fillId="3" borderId="2" xfId="0" applyNumberFormat="1" applyFont="1" applyFill="1" applyBorder="1">
      <alignment vertical="center"/>
    </xf>
    <xf numFmtId="0" fontId="6" fillId="0" borderId="0" xfId="0" applyFont="1">
      <alignment vertical="center"/>
    </xf>
    <xf numFmtId="0" fontId="4" fillId="4" borderId="1" xfId="0" applyFont="1" applyFill="1" applyBorder="1" applyAlignment="1">
      <alignment horizontal="left" vertical="center" wrapText="1"/>
    </xf>
    <xf numFmtId="176" fontId="7" fillId="4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176" fontId="7" fillId="5" borderId="2" xfId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176" fontId="7" fillId="6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76" fontId="6" fillId="0" borderId="6" xfId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6" xfId="0" quotePrefix="1" applyFont="1" applyBorder="1" applyAlignment="1">
      <alignment horizontal="left" vertical="center" wrapText="1"/>
    </xf>
    <xf numFmtId="0" fontId="4" fillId="7" borderId="6" xfId="2" applyFont="1" applyFill="1" applyBorder="1" applyAlignment="1">
      <alignment horizontal="center" vertical="center" wrapText="1" shrinkToFit="1"/>
    </xf>
    <xf numFmtId="0" fontId="10" fillId="6" borderId="1" xfId="0" applyFont="1" applyFill="1" applyBorder="1" applyAlignment="1">
      <alignment horizontal="left" vertical="center" wrapText="1"/>
    </xf>
    <xf numFmtId="178" fontId="11" fillId="7" borderId="7" xfId="0" applyNumberFormat="1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12" fillId="8" borderId="0" xfId="0" applyFont="1" applyFill="1">
      <alignment vertical="center"/>
    </xf>
    <xf numFmtId="176" fontId="7" fillId="8" borderId="1" xfId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49" fontId="11" fillId="7" borderId="1" xfId="0" applyNumberFormat="1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quotePrefix="1" applyFont="1" applyBorder="1" applyAlignment="1">
      <alignment vertical="center" wrapText="1"/>
    </xf>
    <xf numFmtId="178" fontId="11" fillId="7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178" fontId="11" fillId="7" borderId="6" xfId="0" applyNumberFormat="1" applyFont="1" applyFill="1" applyBorder="1" applyAlignment="1">
      <alignment horizontal="center" vertical="center" wrapText="1"/>
    </xf>
    <xf numFmtId="179" fontId="11" fillId="0" borderId="0" xfId="0" applyNumberFormat="1" applyFont="1">
      <alignment vertical="center"/>
    </xf>
    <xf numFmtId="178" fontId="10" fillId="8" borderId="1" xfId="0" applyNumberFormat="1" applyFont="1" applyFill="1" applyBorder="1" applyAlignment="1">
      <alignment horizontal="left" vertical="center" wrapText="1"/>
    </xf>
    <xf numFmtId="176" fontId="7" fillId="9" borderId="1" xfId="1" applyFont="1" applyFill="1" applyBorder="1" applyAlignment="1">
      <alignment horizontal="center" vertical="center"/>
    </xf>
    <xf numFmtId="178" fontId="11" fillId="0" borderId="1" xfId="0" applyNumberFormat="1" applyFont="1" applyBorder="1" applyAlignment="1">
      <alignment vertical="center" wrapText="1"/>
    </xf>
    <xf numFmtId="178" fontId="11" fillId="0" borderId="1" xfId="0" quotePrefix="1" applyNumberFormat="1" applyFont="1" applyBorder="1" applyAlignment="1">
      <alignment vertical="center" wrapText="1"/>
    </xf>
    <xf numFmtId="178" fontId="11" fillId="7" borderId="1" xfId="0" quotePrefix="1" applyNumberFormat="1" applyFont="1" applyFill="1" applyBorder="1" applyAlignment="1">
      <alignment vertical="center" wrapText="1"/>
    </xf>
    <xf numFmtId="0" fontId="15" fillId="10" borderId="1" xfId="3" applyFont="1" applyFill="1" applyBorder="1" applyAlignment="1">
      <alignment horizontal="center" vertical="center"/>
    </xf>
    <xf numFmtId="41" fontId="15" fillId="10" borderId="1" xfId="6" applyFont="1" applyFill="1" applyBorder="1" applyAlignment="1">
      <alignment horizontal="center" vertical="center"/>
    </xf>
    <xf numFmtId="176" fontId="15" fillId="10" borderId="1" xfId="1" applyFont="1" applyFill="1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9" fillId="0" borderId="0" xfId="3">
      <alignment vertical="center"/>
    </xf>
    <xf numFmtId="0" fontId="14" fillId="0" borderId="8" xfId="4" applyFont="1" applyBorder="1" applyAlignment="1">
      <alignment horizontal="center" vertical="center"/>
    </xf>
    <xf numFmtId="176" fontId="16" fillId="0" borderId="9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4" fillId="0" borderId="16" xfId="4" applyFont="1" applyBorder="1" applyAlignment="1">
      <alignment horizontal="center" vertical="center"/>
    </xf>
    <xf numFmtId="176" fontId="16" fillId="0" borderId="17" xfId="1" applyFont="1" applyFill="1" applyBorder="1" applyAlignment="1">
      <alignment horizontal="center" vertical="center"/>
    </xf>
    <xf numFmtId="179" fontId="14" fillId="0" borderId="20" xfId="7" applyNumberFormat="1" applyFont="1" applyBorder="1" applyAlignment="1">
      <alignment horizontal="center" vertical="center"/>
    </xf>
    <xf numFmtId="41" fontId="9" fillId="0" borderId="21" xfId="3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76" fontId="0" fillId="0" borderId="24" xfId="1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0" borderId="6" xfId="0" quotePrefix="1" applyFont="1" applyBorder="1" applyAlignment="1">
      <alignment horizontal="left" vertical="center" wrapText="1"/>
    </xf>
    <xf numFmtId="0" fontId="18" fillId="0" borderId="6" xfId="0" quotePrefix="1" applyFont="1" applyBorder="1" applyAlignment="1">
      <alignment horizontal="left" vertical="center" wrapText="1"/>
    </xf>
    <xf numFmtId="176" fontId="0" fillId="0" borderId="5" xfId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 wrapText="1"/>
    </xf>
    <xf numFmtId="41" fontId="21" fillId="3" borderId="2" xfId="0" applyNumberFormat="1" applyFont="1" applyFill="1" applyBorder="1">
      <alignment vertical="center"/>
    </xf>
    <xf numFmtId="0" fontId="20" fillId="4" borderId="1" xfId="0" applyFont="1" applyFill="1" applyBorder="1" applyAlignment="1">
      <alignment horizontal="left" vertical="center" wrapText="1"/>
    </xf>
    <xf numFmtId="176" fontId="19" fillId="4" borderId="2" xfId="1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left" vertical="center" wrapText="1"/>
    </xf>
    <xf numFmtId="176" fontId="19" fillId="5" borderId="2" xfId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left" vertical="center" wrapText="1"/>
    </xf>
    <xf numFmtId="176" fontId="0" fillId="6" borderId="1" xfId="1" applyFont="1" applyFill="1" applyBorder="1" applyAlignment="1">
      <alignment horizontal="center" vertical="center"/>
    </xf>
    <xf numFmtId="0" fontId="22" fillId="0" borderId="1" xfId="3" applyFont="1" applyBorder="1" applyAlignment="1">
      <alignment horizontal="center" vertical="center"/>
    </xf>
    <xf numFmtId="178" fontId="20" fillId="8" borderId="1" xfId="0" applyNumberFormat="1" applyFont="1" applyFill="1" applyBorder="1" applyAlignment="1">
      <alignment horizontal="left" vertical="center" wrapText="1"/>
    </xf>
    <xf numFmtId="176" fontId="0" fillId="9" borderId="1" xfId="1" applyFont="1" applyFill="1" applyBorder="1" applyAlignment="1">
      <alignment horizontal="center" vertical="center"/>
    </xf>
    <xf numFmtId="176" fontId="0" fillId="0" borderId="1" xfId="1" applyFont="1" applyFill="1" applyBorder="1" applyAlignment="1">
      <alignment horizontal="center" vertical="center"/>
    </xf>
    <xf numFmtId="9" fontId="21" fillId="0" borderId="6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19" fillId="7" borderId="0" xfId="0" applyFont="1" applyFill="1" applyAlignment="1">
      <alignment horizontal="center" vertical="center"/>
    </xf>
    <xf numFmtId="0" fontId="23" fillId="10" borderId="1" xfId="3" applyFont="1" applyFill="1" applyBorder="1" applyAlignment="1">
      <alignment horizontal="center" vertical="center"/>
    </xf>
    <xf numFmtId="41" fontId="23" fillId="10" borderId="1" xfId="6" applyFont="1" applyFill="1" applyBorder="1" applyAlignment="1">
      <alignment horizontal="center" vertical="center"/>
    </xf>
    <xf numFmtId="176" fontId="23" fillId="10" borderId="1" xfId="1" applyFont="1" applyFill="1" applyBorder="1" applyAlignment="1">
      <alignment horizontal="center"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41" fontId="22" fillId="0" borderId="0" xfId="0" applyNumberFormat="1" applyFont="1">
      <alignment vertical="center"/>
    </xf>
    <xf numFmtId="0" fontId="26" fillId="13" borderId="3" xfId="0" applyFont="1" applyFill="1" applyBorder="1" applyAlignment="1">
      <alignment horizontal="center" vertical="center"/>
    </xf>
    <xf numFmtId="41" fontId="25" fillId="14" borderId="1" xfId="0" applyNumberFormat="1" applyFont="1" applyFill="1" applyBorder="1">
      <alignment vertical="center"/>
    </xf>
    <xf numFmtId="0" fontId="25" fillId="0" borderId="1" xfId="0" applyFont="1" applyBorder="1" applyAlignment="1">
      <alignment horizontal="center" vertical="center"/>
    </xf>
    <xf numFmtId="41" fontId="25" fillId="0" borderId="1" xfId="0" applyNumberFormat="1" applyFont="1" applyBorder="1">
      <alignment vertical="center"/>
    </xf>
    <xf numFmtId="9" fontId="25" fillId="15" borderId="1" xfId="0" applyNumberFormat="1" applyFont="1" applyFill="1" applyBorder="1" applyAlignment="1">
      <alignment horizontal="center" vertical="center"/>
    </xf>
    <xf numFmtId="41" fontId="22" fillId="0" borderId="1" xfId="0" applyNumberFormat="1" applyFont="1" applyBorder="1">
      <alignment vertical="center"/>
    </xf>
    <xf numFmtId="0" fontId="28" fillId="13" borderId="1" xfId="0" applyFont="1" applyFill="1" applyBorder="1" applyAlignment="1">
      <alignment horizontal="center" vertical="center"/>
    </xf>
    <xf numFmtId="41" fontId="26" fillId="13" borderId="1" xfId="0" applyNumberFormat="1" applyFont="1" applyFill="1" applyBorder="1">
      <alignment vertical="center"/>
    </xf>
    <xf numFmtId="0" fontId="26" fillId="13" borderId="1" xfId="0" applyFont="1" applyFill="1" applyBorder="1" applyAlignment="1">
      <alignment horizontal="center" vertical="center"/>
    </xf>
    <xf numFmtId="0" fontId="29" fillId="0" borderId="0" xfId="0" applyFont="1">
      <alignment vertical="center"/>
    </xf>
    <xf numFmtId="9" fontId="30" fillId="0" borderId="0" xfId="0" applyNumberFormat="1" applyFont="1" applyAlignment="1">
      <alignment horizontal="right" vertical="center"/>
    </xf>
    <xf numFmtId="180" fontId="25" fillId="0" borderId="0" xfId="0" applyNumberFormat="1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0" fontId="28" fillId="14" borderId="1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31" fillId="14" borderId="1" xfId="0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32" fillId="0" borderId="0" xfId="0" applyFont="1">
      <alignment vertical="center"/>
    </xf>
    <xf numFmtId="180" fontId="25" fillId="0" borderId="1" xfId="0" applyNumberFormat="1" applyFont="1" applyBorder="1" applyAlignment="1">
      <alignment horizontal="center" vertical="center"/>
    </xf>
    <xf numFmtId="9" fontId="25" fillId="0" borderId="1" xfId="0" applyNumberFormat="1" applyFont="1" applyBorder="1" applyAlignment="1">
      <alignment horizontal="center" vertical="center"/>
    </xf>
    <xf numFmtId="0" fontId="25" fillId="16" borderId="3" xfId="0" applyFont="1" applyFill="1" applyBorder="1" applyAlignment="1">
      <alignment horizontal="center" vertical="center"/>
    </xf>
    <xf numFmtId="176" fontId="25" fillId="0" borderId="0" xfId="0" applyNumberFormat="1" applyFont="1" applyAlignment="1">
      <alignment horizontal="center" vertical="center"/>
    </xf>
    <xf numFmtId="176" fontId="34" fillId="0" borderId="38" xfId="0" applyNumberFormat="1" applyFont="1" applyBorder="1">
      <alignment vertical="center"/>
    </xf>
    <xf numFmtId="176" fontId="25" fillId="0" borderId="38" xfId="0" applyNumberFormat="1" applyFont="1" applyBorder="1">
      <alignment vertical="center"/>
    </xf>
    <xf numFmtId="0" fontId="25" fillId="0" borderId="5" xfId="0" applyFont="1" applyBorder="1" applyAlignment="1">
      <alignment horizontal="center" vertical="center"/>
    </xf>
    <xf numFmtId="0" fontId="25" fillId="16" borderId="1" xfId="0" applyFont="1" applyFill="1" applyBorder="1" applyAlignment="1">
      <alignment horizontal="center" vertical="center"/>
    </xf>
    <xf numFmtId="41" fontId="26" fillId="13" borderId="3" xfId="0" applyNumberFormat="1" applyFont="1" applyFill="1" applyBorder="1" applyAlignment="1">
      <alignment horizontal="center" vertical="center" wrapText="1"/>
    </xf>
    <xf numFmtId="177" fontId="25" fillId="0" borderId="0" xfId="0" applyNumberFormat="1" applyFont="1">
      <alignment vertical="center"/>
    </xf>
    <xf numFmtId="0" fontId="35" fillId="0" borderId="41" xfId="0" applyFont="1" applyBorder="1" applyAlignment="1">
      <alignment horizontal="right" vertical="center"/>
    </xf>
    <xf numFmtId="0" fontId="36" fillId="0" borderId="41" xfId="0" applyFont="1" applyBorder="1" applyAlignment="1">
      <alignment horizontal="center" vertical="center"/>
    </xf>
    <xf numFmtId="181" fontId="25" fillId="0" borderId="0" xfId="0" applyNumberFormat="1" applyFont="1">
      <alignment vertical="center"/>
    </xf>
    <xf numFmtId="0" fontId="25" fillId="0" borderId="18" xfId="0" applyFont="1" applyBorder="1">
      <alignment vertical="center"/>
    </xf>
    <xf numFmtId="0" fontId="26" fillId="17" borderId="1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25" fillId="18" borderId="40" xfId="0" applyFont="1" applyFill="1" applyBorder="1" applyAlignment="1">
      <alignment horizontal="center" vertical="center"/>
    </xf>
    <xf numFmtId="0" fontId="25" fillId="18" borderId="7" xfId="0" applyFont="1" applyFill="1" applyBorder="1" applyAlignment="1">
      <alignment horizontal="center" vertical="center"/>
    </xf>
    <xf numFmtId="0" fontId="25" fillId="7" borderId="39" xfId="0" applyFont="1" applyFill="1" applyBorder="1" applyAlignment="1">
      <alignment horizontal="center" vertical="center"/>
    </xf>
    <xf numFmtId="0" fontId="25" fillId="7" borderId="5" xfId="0" applyFont="1" applyFill="1" applyBorder="1">
      <alignment vertical="center"/>
    </xf>
    <xf numFmtId="0" fontId="0" fillId="7" borderId="5" xfId="0" applyFill="1" applyBorder="1">
      <alignment vertical="center"/>
    </xf>
    <xf numFmtId="0" fontId="0" fillId="7" borderId="38" xfId="0" applyFill="1" applyBorder="1">
      <alignment vertical="center"/>
    </xf>
    <xf numFmtId="0" fontId="20" fillId="0" borderId="1" xfId="3" applyFont="1" applyBorder="1" applyAlignment="1">
      <alignment horizontal="left" vertical="center" wrapText="1"/>
    </xf>
    <xf numFmtId="179" fontId="37" fillId="0" borderId="1" xfId="4" applyNumberFormat="1" applyFont="1" applyBorder="1" applyAlignment="1">
      <alignment vertical="center" shrinkToFit="1"/>
    </xf>
    <xf numFmtId="179" fontId="21" fillId="0" borderId="1" xfId="0" applyNumberFormat="1" applyFont="1" applyBorder="1" applyAlignment="1">
      <alignment vertical="center" shrinkToFit="1"/>
    </xf>
    <xf numFmtId="179" fontId="21" fillId="0" borderId="5" xfId="0" applyNumberFormat="1" applyFont="1" applyBorder="1" applyAlignment="1">
      <alignment vertical="center" shrinkToFit="1"/>
    </xf>
    <xf numFmtId="0" fontId="20" fillId="0" borderId="1" xfId="0" quotePrefix="1" applyFont="1" applyBorder="1" applyAlignment="1">
      <alignment horizontal="left" vertical="center" wrapText="1"/>
    </xf>
    <xf numFmtId="0" fontId="20" fillId="0" borderId="6" xfId="0" quotePrefix="1" applyFont="1" applyBorder="1" applyAlignment="1">
      <alignment horizontal="center" vertical="center" wrapText="1"/>
    </xf>
    <xf numFmtId="0" fontId="20" fillId="0" borderId="5" xfId="0" quotePrefix="1" applyFont="1" applyBorder="1" applyAlignment="1">
      <alignment horizontal="center" vertical="center" wrapText="1"/>
    </xf>
    <xf numFmtId="0" fontId="20" fillId="12" borderId="1" xfId="3" quotePrefix="1" applyFont="1" applyFill="1" applyBorder="1" applyAlignment="1">
      <alignment horizontal="center" vertical="center" wrapText="1"/>
    </xf>
    <xf numFmtId="49" fontId="24" fillId="0" borderId="0" xfId="0" applyNumberFormat="1" applyFont="1" applyAlignment="1">
      <alignment horizontal="center" vertical="center"/>
    </xf>
    <xf numFmtId="0" fontId="23" fillId="10" borderId="1" xfId="3" applyFont="1" applyFill="1" applyBorder="1" applyAlignment="1">
      <alignment horizontal="center" vertical="center"/>
    </xf>
    <xf numFmtId="178" fontId="20" fillId="9" borderId="1" xfId="5" quotePrefix="1" applyNumberFormat="1" applyFont="1" applyFill="1" applyBorder="1" applyAlignment="1">
      <alignment horizontal="center" vertical="center" shrinkToFit="1"/>
    </xf>
    <xf numFmtId="178" fontId="20" fillId="6" borderId="1" xfId="0" applyNumberFormat="1" applyFont="1" applyFill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0" fontId="20" fillId="0" borderId="6" xfId="3" quotePrefix="1" applyFont="1" applyBorder="1" applyAlignment="1">
      <alignment horizontal="left" vertical="center" wrapText="1"/>
    </xf>
    <xf numFmtId="0" fontId="20" fillId="0" borderId="5" xfId="3" quotePrefix="1" applyFont="1" applyBorder="1" applyAlignment="1">
      <alignment horizontal="left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6" xfId="3" applyFont="1" applyBorder="1" applyAlignment="1">
      <alignment horizontal="center" vertical="center" wrapText="1"/>
    </xf>
    <xf numFmtId="0" fontId="20" fillId="0" borderId="7" xfId="3" applyFont="1" applyBorder="1" applyAlignment="1">
      <alignment horizontal="center" vertical="center" wrapText="1"/>
    </xf>
    <xf numFmtId="0" fontId="20" fillId="0" borderId="5" xfId="3" applyFont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178" fontId="21" fillId="4" borderId="2" xfId="0" applyNumberFormat="1" applyFont="1" applyFill="1" applyBorder="1" applyAlignment="1">
      <alignment horizontal="center" vertical="center" wrapText="1"/>
    </xf>
    <xf numFmtId="178" fontId="21" fillId="4" borderId="4" xfId="0" applyNumberFormat="1" applyFont="1" applyFill="1" applyBorder="1" applyAlignment="1">
      <alignment horizontal="center" vertical="center" wrapText="1"/>
    </xf>
    <xf numFmtId="178" fontId="21" fillId="4" borderId="3" xfId="0" applyNumberFormat="1" applyFont="1" applyFill="1" applyBorder="1" applyAlignment="1">
      <alignment horizontal="center" vertical="center" wrapText="1"/>
    </xf>
    <xf numFmtId="178" fontId="21" fillId="3" borderId="2" xfId="0" applyNumberFormat="1" applyFont="1" applyFill="1" applyBorder="1" applyAlignment="1">
      <alignment horizontal="center" vertical="center" wrapText="1"/>
    </xf>
    <xf numFmtId="178" fontId="21" fillId="3" borderId="4" xfId="0" applyNumberFormat="1" applyFont="1" applyFill="1" applyBorder="1" applyAlignment="1">
      <alignment horizontal="center" vertical="center" wrapText="1"/>
    </xf>
    <xf numFmtId="178" fontId="21" fillId="3" borderId="3" xfId="0" applyNumberFormat="1" applyFont="1" applyFill="1" applyBorder="1" applyAlignment="1">
      <alignment horizontal="center" vertical="center" wrapText="1"/>
    </xf>
    <xf numFmtId="178" fontId="21" fillId="5" borderId="2" xfId="0" applyNumberFormat="1" applyFont="1" applyFill="1" applyBorder="1" applyAlignment="1">
      <alignment horizontal="center" vertical="center" wrapText="1"/>
    </xf>
    <xf numFmtId="178" fontId="21" fillId="5" borderId="4" xfId="0" applyNumberFormat="1" applyFont="1" applyFill="1" applyBorder="1" applyAlignment="1">
      <alignment horizontal="center" vertical="center" wrapText="1"/>
    </xf>
    <xf numFmtId="178" fontId="21" fillId="5" borderId="3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/>
    </xf>
    <xf numFmtId="0" fontId="25" fillId="16" borderId="2" xfId="0" applyFont="1" applyFill="1" applyBorder="1" applyAlignment="1">
      <alignment horizontal="center" vertical="center"/>
    </xf>
    <xf numFmtId="0" fontId="25" fillId="16" borderId="3" xfId="0" applyFont="1" applyFill="1" applyBorder="1" applyAlignment="1">
      <alignment horizontal="center" vertical="center"/>
    </xf>
    <xf numFmtId="0" fontId="26" fillId="13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179" fontId="37" fillId="0" borderId="6" xfId="4" applyNumberFormat="1" applyFont="1" applyBorder="1" applyAlignment="1">
      <alignment horizontal="center" vertical="center" shrinkToFit="1"/>
    </xf>
    <xf numFmtId="179" fontId="37" fillId="0" borderId="5" xfId="4" applyNumberFormat="1" applyFont="1" applyBorder="1" applyAlignment="1">
      <alignment horizontal="center" vertical="center" shrinkToFit="1"/>
    </xf>
    <xf numFmtId="179" fontId="37" fillId="0" borderId="7" xfId="4" applyNumberFormat="1" applyFont="1" applyBorder="1" applyAlignment="1">
      <alignment horizontal="center" vertical="center" shrinkToFit="1"/>
    </xf>
    <xf numFmtId="178" fontId="11" fillId="7" borderId="7" xfId="0" applyNumberFormat="1" applyFont="1" applyFill="1" applyBorder="1" applyAlignment="1">
      <alignment horizontal="center" vertical="center" wrapText="1"/>
    </xf>
    <xf numFmtId="178" fontId="11" fillId="7" borderId="5" xfId="0" applyNumberFormat="1" applyFont="1" applyFill="1" applyBorder="1" applyAlignment="1">
      <alignment horizontal="center" vertical="center" wrapText="1"/>
    </xf>
    <xf numFmtId="178" fontId="11" fillId="7" borderId="6" xfId="0" applyNumberFormat="1" applyFont="1" applyFill="1" applyBorder="1" applyAlignment="1">
      <alignment horizontal="center" vertical="center" wrapText="1"/>
    </xf>
    <xf numFmtId="178" fontId="5" fillId="3" borderId="2" xfId="0" applyNumberFormat="1" applyFont="1" applyFill="1" applyBorder="1" applyAlignment="1">
      <alignment horizontal="center" vertical="center" wrapText="1"/>
    </xf>
    <xf numFmtId="178" fontId="5" fillId="3" borderId="4" xfId="0" applyNumberFormat="1" applyFont="1" applyFill="1" applyBorder="1" applyAlignment="1">
      <alignment horizontal="center" vertical="center" wrapText="1"/>
    </xf>
    <xf numFmtId="178" fontId="5" fillId="3" borderId="3" xfId="0" applyNumberFormat="1" applyFont="1" applyFill="1" applyBorder="1" applyAlignment="1">
      <alignment horizontal="center" vertical="center" wrapText="1"/>
    </xf>
    <xf numFmtId="178" fontId="10" fillId="6" borderId="2" xfId="0" applyNumberFormat="1" applyFont="1" applyFill="1" applyBorder="1" applyAlignment="1">
      <alignment horizontal="center" vertical="center" wrapText="1"/>
    </xf>
    <xf numFmtId="178" fontId="10" fillId="6" borderId="4" xfId="0" applyNumberFormat="1" applyFont="1" applyFill="1" applyBorder="1" applyAlignment="1">
      <alignment horizontal="center" vertical="center" wrapText="1"/>
    </xf>
    <xf numFmtId="178" fontId="10" fillId="6" borderId="3" xfId="0" applyNumberFormat="1" applyFont="1" applyFill="1" applyBorder="1" applyAlignment="1">
      <alignment horizontal="center" vertical="center" wrapText="1"/>
    </xf>
    <xf numFmtId="178" fontId="4" fillId="0" borderId="6" xfId="0" applyNumberFormat="1" applyFont="1" applyBorder="1" applyAlignment="1">
      <alignment horizontal="center" vertical="center" wrapText="1"/>
    </xf>
    <xf numFmtId="178" fontId="4" fillId="0" borderId="7" xfId="0" applyNumberFormat="1" applyFont="1" applyBorder="1" applyAlignment="1">
      <alignment horizontal="center" vertical="center" wrapText="1"/>
    </xf>
    <xf numFmtId="178" fontId="4" fillId="0" borderId="5" xfId="0" applyNumberFormat="1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178" fontId="4" fillId="6" borderId="2" xfId="0" applyNumberFormat="1" applyFont="1" applyFill="1" applyBorder="1" applyAlignment="1">
      <alignment horizontal="center" vertical="center" wrapText="1"/>
    </xf>
    <xf numFmtId="178" fontId="4" fillId="6" borderId="4" xfId="0" applyNumberFormat="1" applyFont="1" applyFill="1" applyBorder="1" applyAlignment="1">
      <alignment horizontal="center" vertical="center" wrapText="1"/>
    </xf>
    <xf numFmtId="178" fontId="4" fillId="6" borderId="3" xfId="0" applyNumberFormat="1" applyFont="1" applyFill="1" applyBorder="1" applyAlignment="1">
      <alignment horizontal="center" vertical="center" wrapText="1"/>
    </xf>
    <xf numFmtId="178" fontId="5" fillId="5" borderId="2" xfId="0" applyNumberFormat="1" applyFont="1" applyFill="1" applyBorder="1" applyAlignment="1">
      <alignment horizontal="center" vertical="center" wrapText="1"/>
    </xf>
    <xf numFmtId="178" fontId="5" fillId="5" borderId="4" xfId="0" applyNumberFormat="1" applyFont="1" applyFill="1" applyBorder="1" applyAlignment="1">
      <alignment horizontal="center" vertical="center" wrapText="1"/>
    </xf>
    <xf numFmtId="178" fontId="5" fillId="5" borderId="3" xfId="0" applyNumberFormat="1" applyFont="1" applyFill="1" applyBorder="1" applyAlignment="1">
      <alignment horizontal="center" vertical="center" wrapText="1"/>
    </xf>
    <xf numFmtId="178" fontId="5" fillId="4" borderId="2" xfId="0" applyNumberFormat="1" applyFont="1" applyFill="1" applyBorder="1" applyAlignment="1">
      <alignment horizontal="center" vertical="center" wrapText="1"/>
    </xf>
    <xf numFmtId="178" fontId="5" fillId="4" borderId="4" xfId="0" applyNumberFormat="1" applyFont="1" applyFill="1" applyBorder="1" applyAlignment="1">
      <alignment horizontal="center" vertical="center" wrapText="1"/>
    </xf>
    <xf numFmtId="178" fontId="5" fillId="4" borderId="3" xfId="0" applyNumberFormat="1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176" fontId="0" fillId="0" borderId="6" xfId="1" applyFont="1" applyFill="1" applyBorder="1" applyAlignment="1">
      <alignment horizontal="center" vertical="center"/>
    </xf>
    <xf numFmtId="176" fontId="0" fillId="0" borderId="5" xfId="1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7" fillId="11" borderId="37" xfId="3" applyFont="1" applyFill="1" applyBorder="1" applyAlignment="1">
      <alignment horizontal="center" vertical="center"/>
    </xf>
    <xf numFmtId="0" fontId="17" fillId="11" borderId="36" xfId="3" applyFont="1" applyFill="1" applyBorder="1" applyAlignment="1">
      <alignment horizontal="center" vertical="center"/>
    </xf>
    <xf numFmtId="0" fontId="9" fillId="0" borderId="35" xfId="3" applyBorder="1" applyAlignment="1">
      <alignment horizontal="center" vertical="center"/>
    </xf>
    <xf numFmtId="0" fontId="9" fillId="0" borderId="34" xfId="3" applyBorder="1" applyAlignment="1">
      <alignment horizontal="center" vertical="center"/>
    </xf>
    <xf numFmtId="0" fontId="9" fillId="0" borderId="33" xfId="3" applyBorder="1" applyAlignment="1">
      <alignment horizontal="center" vertical="center"/>
    </xf>
    <xf numFmtId="0" fontId="17" fillId="11" borderId="32" xfId="3" applyFont="1" applyFill="1" applyBorder="1" applyAlignment="1">
      <alignment horizontal="center" vertical="center"/>
    </xf>
    <xf numFmtId="0" fontId="17" fillId="11" borderId="31" xfId="3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9" fillId="0" borderId="27" xfId="3" applyBorder="1" applyAlignment="1">
      <alignment horizontal="center" vertical="center"/>
    </xf>
    <xf numFmtId="0" fontId="9" fillId="0" borderId="26" xfId="3" applyBorder="1" applyAlignment="1">
      <alignment horizontal="center" vertical="center"/>
    </xf>
    <xf numFmtId="0" fontId="9" fillId="0" borderId="25" xfId="3" applyBorder="1" applyAlignment="1">
      <alignment horizontal="center" vertical="center"/>
    </xf>
    <xf numFmtId="0" fontId="9" fillId="0" borderId="19" xfId="3" applyBorder="1" applyAlignment="1">
      <alignment horizontal="center" vertical="center"/>
    </xf>
    <xf numFmtId="0" fontId="9" fillId="0" borderId="0" xfId="3" applyAlignment="1">
      <alignment horizontal="center" vertical="center"/>
    </xf>
    <xf numFmtId="0" fontId="9" fillId="0" borderId="18" xfId="3" applyBorder="1" applyAlignment="1">
      <alignment horizontal="center" vertical="center"/>
    </xf>
    <xf numFmtId="0" fontId="9" fillId="0" borderId="12" xfId="3" applyBorder="1" applyAlignment="1">
      <alignment horizontal="center" vertical="center"/>
    </xf>
    <xf numFmtId="0" fontId="9" fillId="0" borderId="11" xfId="3" applyBorder="1" applyAlignment="1">
      <alignment horizontal="center" vertical="center"/>
    </xf>
    <xf numFmtId="0" fontId="9" fillId="0" borderId="10" xfId="3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41" fontId="14" fillId="0" borderId="14" xfId="3" applyNumberFormat="1" applyFont="1" applyBorder="1" applyAlignment="1">
      <alignment horizontal="center" vertical="center"/>
    </xf>
    <xf numFmtId="0" fontId="14" fillId="0" borderId="13" xfId="3" applyFont="1" applyBorder="1" applyAlignment="1">
      <alignment horizontal="center" vertical="center"/>
    </xf>
    <xf numFmtId="0" fontId="14" fillId="0" borderId="6" xfId="3" applyFont="1" applyBorder="1" applyAlignment="1">
      <alignment horizontal="center" vertical="center"/>
    </xf>
    <xf numFmtId="0" fontId="14" fillId="0" borderId="7" xfId="3" applyFont="1" applyBorder="1" applyAlignment="1">
      <alignment horizontal="center" vertical="center"/>
    </xf>
    <xf numFmtId="0" fontId="14" fillId="0" borderId="5" xfId="3" applyFont="1" applyBorder="1" applyAlignment="1">
      <alignment horizontal="center" vertical="center"/>
    </xf>
    <xf numFmtId="178" fontId="10" fillId="9" borderId="2" xfId="5" quotePrefix="1" applyNumberFormat="1" applyFont="1" applyFill="1" applyBorder="1" applyAlignment="1">
      <alignment horizontal="center" vertical="center" shrinkToFit="1"/>
    </xf>
    <xf numFmtId="178" fontId="10" fillId="9" borderId="4" xfId="5" applyNumberFormat="1" applyFont="1" applyFill="1" applyBorder="1" applyAlignment="1">
      <alignment horizontal="center" vertical="center" shrinkToFit="1"/>
    </xf>
    <xf numFmtId="178" fontId="10" fillId="9" borderId="3" xfId="5" applyNumberFormat="1" applyFont="1" applyFill="1" applyBorder="1" applyAlignment="1">
      <alignment horizontal="center" vertical="center" shrinkToFit="1"/>
    </xf>
    <xf numFmtId="178" fontId="10" fillId="6" borderId="1" xfId="0" applyNumberFormat="1" applyFont="1" applyFill="1" applyBorder="1" applyAlignment="1">
      <alignment horizontal="center" vertical="center" wrapText="1"/>
    </xf>
    <xf numFmtId="41" fontId="22" fillId="0" borderId="13" xfId="0" applyNumberFormat="1" applyFont="1" applyBorder="1" applyAlignment="1">
      <alignment horizontal="center" vertical="center"/>
    </xf>
    <xf numFmtId="41" fontId="22" fillId="0" borderId="43" xfId="0" applyNumberFormat="1" applyFont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 vertical="center"/>
    </xf>
    <xf numFmtId="2" fontId="11" fillId="0" borderId="5" xfId="0" applyNumberFormat="1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</cellXfs>
  <cellStyles count="8">
    <cellStyle name="쉼표 [0]" xfId="1" builtinId="6"/>
    <cellStyle name="쉼표 [0] 2" xfId="6" xr:uid="{00000000-0005-0000-0000-000001000000}"/>
    <cellStyle name="쉼표 [0] 2 15" xfId="7" xr:uid="{00000000-0005-0000-0000-000002000000}"/>
    <cellStyle name="표준" xfId="0" builtinId="0"/>
    <cellStyle name="표준 - Styl1" xfId="2" xr:uid="{00000000-0005-0000-0000-000004000000}"/>
    <cellStyle name="표준 10 2" xfId="5" xr:uid="{00000000-0005-0000-0000-000005000000}"/>
    <cellStyle name="표준 2 10 3" xfId="4" xr:uid="{00000000-0005-0000-0000-000006000000}"/>
    <cellStyle name="표준 2 2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jpeg"/><Relationship Id="rId13" Type="http://schemas.openxmlformats.org/officeDocument/2006/relationships/image" Target="../media/image19.jpeg"/><Relationship Id="rId18" Type="http://schemas.openxmlformats.org/officeDocument/2006/relationships/image" Target="../media/image24.jpeg"/><Relationship Id="rId26" Type="http://schemas.openxmlformats.org/officeDocument/2006/relationships/image" Target="../media/image32.jpeg"/><Relationship Id="rId3" Type="http://schemas.openxmlformats.org/officeDocument/2006/relationships/image" Target="../media/image9.jpeg"/><Relationship Id="rId21" Type="http://schemas.openxmlformats.org/officeDocument/2006/relationships/image" Target="../media/image27.jpeg"/><Relationship Id="rId7" Type="http://schemas.openxmlformats.org/officeDocument/2006/relationships/image" Target="../media/image13.jpeg"/><Relationship Id="rId12" Type="http://schemas.openxmlformats.org/officeDocument/2006/relationships/image" Target="../media/image18.jpeg"/><Relationship Id="rId17" Type="http://schemas.openxmlformats.org/officeDocument/2006/relationships/image" Target="../media/image23.jpeg"/><Relationship Id="rId25" Type="http://schemas.openxmlformats.org/officeDocument/2006/relationships/image" Target="../media/image31.jpeg"/><Relationship Id="rId2" Type="http://schemas.openxmlformats.org/officeDocument/2006/relationships/image" Target="../media/image8.jpeg"/><Relationship Id="rId16" Type="http://schemas.openxmlformats.org/officeDocument/2006/relationships/image" Target="../media/image22.jpeg"/><Relationship Id="rId20" Type="http://schemas.openxmlformats.org/officeDocument/2006/relationships/image" Target="../media/image26.jpeg"/><Relationship Id="rId29" Type="http://schemas.openxmlformats.org/officeDocument/2006/relationships/image" Target="../media/image35.jpeg"/><Relationship Id="rId1" Type="http://schemas.openxmlformats.org/officeDocument/2006/relationships/image" Target="../media/image7.jpeg"/><Relationship Id="rId6" Type="http://schemas.openxmlformats.org/officeDocument/2006/relationships/image" Target="../media/image12.jpeg"/><Relationship Id="rId11" Type="http://schemas.openxmlformats.org/officeDocument/2006/relationships/image" Target="../media/image17.jpeg"/><Relationship Id="rId24" Type="http://schemas.openxmlformats.org/officeDocument/2006/relationships/image" Target="../media/image30.jpeg"/><Relationship Id="rId32" Type="http://schemas.openxmlformats.org/officeDocument/2006/relationships/image" Target="../media/image38.jpeg"/><Relationship Id="rId5" Type="http://schemas.openxmlformats.org/officeDocument/2006/relationships/image" Target="../media/image11.jpeg"/><Relationship Id="rId15" Type="http://schemas.openxmlformats.org/officeDocument/2006/relationships/image" Target="../media/image21.jpeg"/><Relationship Id="rId23" Type="http://schemas.openxmlformats.org/officeDocument/2006/relationships/image" Target="../media/image29.jpeg"/><Relationship Id="rId28" Type="http://schemas.openxmlformats.org/officeDocument/2006/relationships/image" Target="../media/image34.jpeg"/><Relationship Id="rId10" Type="http://schemas.openxmlformats.org/officeDocument/2006/relationships/image" Target="../media/image16.jpeg"/><Relationship Id="rId19" Type="http://schemas.openxmlformats.org/officeDocument/2006/relationships/image" Target="../media/image25.jpeg"/><Relationship Id="rId31" Type="http://schemas.openxmlformats.org/officeDocument/2006/relationships/image" Target="../media/image37.jpeg"/><Relationship Id="rId4" Type="http://schemas.openxmlformats.org/officeDocument/2006/relationships/image" Target="../media/image10.jpeg"/><Relationship Id="rId9" Type="http://schemas.openxmlformats.org/officeDocument/2006/relationships/image" Target="../media/image15.jpeg"/><Relationship Id="rId14" Type="http://schemas.openxmlformats.org/officeDocument/2006/relationships/image" Target="../media/image20.jpeg"/><Relationship Id="rId22" Type="http://schemas.openxmlformats.org/officeDocument/2006/relationships/image" Target="../media/image28.jpeg"/><Relationship Id="rId27" Type="http://schemas.openxmlformats.org/officeDocument/2006/relationships/image" Target="../media/image33.jpeg"/><Relationship Id="rId30" Type="http://schemas.openxmlformats.org/officeDocument/2006/relationships/image" Target="../media/image36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jpeg"/><Relationship Id="rId13" Type="http://schemas.openxmlformats.org/officeDocument/2006/relationships/image" Target="../media/image24.jpeg"/><Relationship Id="rId18" Type="http://schemas.openxmlformats.org/officeDocument/2006/relationships/image" Target="../media/image27.jpeg"/><Relationship Id="rId26" Type="http://schemas.openxmlformats.org/officeDocument/2006/relationships/image" Target="../media/image34.jpeg"/><Relationship Id="rId3" Type="http://schemas.openxmlformats.org/officeDocument/2006/relationships/image" Target="../media/image41.jpeg"/><Relationship Id="rId21" Type="http://schemas.openxmlformats.org/officeDocument/2006/relationships/image" Target="../media/image30.jpeg"/><Relationship Id="rId7" Type="http://schemas.openxmlformats.org/officeDocument/2006/relationships/image" Target="../media/image13.jpeg"/><Relationship Id="rId12" Type="http://schemas.openxmlformats.org/officeDocument/2006/relationships/image" Target="../media/image20.jpeg"/><Relationship Id="rId17" Type="http://schemas.openxmlformats.org/officeDocument/2006/relationships/image" Target="../media/image9.jpeg"/><Relationship Id="rId25" Type="http://schemas.openxmlformats.org/officeDocument/2006/relationships/image" Target="../media/image8.jpeg"/><Relationship Id="rId2" Type="http://schemas.openxmlformats.org/officeDocument/2006/relationships/image" Target="../media/image40.jpeg"/><Relationship Id="rId16" Type="http://schemas.openxmlformats.org/officeDocument/2006/relationships/image" Target="../media/image26.jpeg"/><Relationship Id="rId20" Type="http://schemas.openxmlformats.org/officeDocument/2006/relationships/image" Target="../media/image29.jpeg"/><Relationship Id="rId29" Type="http://schemas.openxmlformats.org/officeDocument/2006/relationships/image" Target="../media/image46.jpeg"/><Relationship Id="rId1" Type="http://schemas.openxmlformats.org/officeDocument/2006/relationships/image" Target="../media/image39.jpeg"/><Relationship Id="rId6" Type="http://schemas.openxmlformats.org/officeDocument/2006/relationships/image" Target="../media/image44.jpeg"/><Relationship Id="rId11" Type="http://schemas.openxmlformats.org/officeDocument/2006/relationships/image" Target="../media/image15.jpeg"/><Relationship Id="rId24" Type="http://schemas.openxmlformats.org/officeDocument/2006/relationships/image" Target="../media/image33.jpeg"/><Relationship Id="rId5" Type="http://schemas.openxmlformats.org/officeDocument/2006/relationships/image" Target="../media/image43.jpeg"/><Relationship Id="rId15" Type="http://schemas.openxmlformats.org/officeDocument/2006/relationships/image" Target="../media/image10.jpeg"/><Relationship Id="rId23" Type="http://schemas.openxmlformats.org/officeDocument/2006/relationships/image" Target="../media/image32.jpeg"/><Relationship Id="rId28" Type="http://schemas.openxmlformats.org/officeDocument/2006/relationships/image" Target="../media/image45.jpeg"/><Relationship Id="rId10" Type="http://schemas.openxmlformats.org/officeDocument/2006/relationships/image" Target="../media/image11.jpeg"/><Relationship Id="rId19" Type="http://schemas.openxmlformats.org/officeDocument/2006/relationships/image" Target="../media/image28.jpeg"/><Relationship Id="rId4" Type="http://schemas.openxmlformats.org/officeDocument/2006/relationships/image" Target="../media/image42.jpeg"/><Relationship Id="rId9" Type="http://schemas.openxmlformats.org/officeDocument/2006/relationships/image" Target="../media/image14.jpeg"/><Relationship Id="rId14" Type="http://schemas.openxmlformats.org/officeDocument/2006/relationships/image" Target="../media/image25.jpeg"/><Relationship Id="rId22" Type="http://schemas.openxmlformats.org/officeDocument/2006/relationships/image" Target="../media/image31.jpeg"/><Relationship Id="rId27" Type="http://schemas.openxmlformats.org/officeDocument/2006/relationships/image" Target="../media/image35.jpeg"/><Relationship Id="rId30" Type="http://schemas.openxmlformats.org/officeDocument/2006/relationships/image" Target="../media/image38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jpeg"/><Relationship Id="rId13" Type="http://schemas.openxmlformats.org/officeDocument/2006/relationships/image" Target="../media/image25.jpeg"/><Relationship Id="rId18" Type="http://schemas.openxmlformats.org/officeDocument/2006/relationships/image" Target="../media/image29.jpeg"/><Relationship Id="rId26" Type="http://schemas.openxmlformats.org/officeDocument/2006/relationships/image" Target="../media/image51.jpeg"/><Relationship Id="rId3" Type="http://schemas.openxmlformats.org/officeDocument/2006/relationships/image" Target="../media/image9.jpeg"/><Relationship Id="rId21" Type="http://schemas.openxmlformats.org/officeDocument/2006/relationships/image" Target="../media/image32.jpeg"/><Relationship Id="rId7" Type="http://schemas.openxmlformats.org/officeDocument/2006/relationships/image" Target="../media/image13.jpeg"/><Relationship Id="rId12" Type="http://schemas.openxmlformats.org/officeDocument/2006/relationships/image" Target="../media/image24.jpeg"/><Relationship Id="rId17" Type="http://schemas.openxmlformats.org/officeDocument/2006/relationships/image" Target="../media/image28.jpeg"/><Relationship Id="rId25" Type="http://schemas.openxmlformats.org/officeDocument/2006/relationships/image" Target="../media/image35.jpeg"/><Relationship Id="rId2" Type="http://schemas.openxmlformats.org/officeDocument/2006/relationships/image" Target="../media/image11.jpeg"/><Relationship Id="rId16" Type="http://schemas.openxmlformats.org/officeDocument/2006/relationships/image" Target="../media/image27.jpeg"/><Relationship Id="rId20" Type="http://schemas.openxmlformats.org/officeDocument/2006/relationships/image" Target="../media/image31.jpeg"/><Relationship Id="rId1" Type="http://schemas.openxmlformats.org/officeDocument/2006/relationships/image" Target="../media/image47.jpeg"/><Relationship Id="rId6" Type="http://schemas.openxmlformats.org/officeDocument/2006/relationships/image" Target="../media/image50.jpeg"/><Relationship Id="rId11" Type="http://schemas.openxmlformats.org/officeDocument/2006/relationships/image" Target="../media/image20.jpeg"/><Relationship Id="rId24" Type="http://schemas.openxmlformats.org/officeDocument/2006/relationships/image" Target="../media/image34.jpeg"/><Relationship Id="rId5" Type="http://schemas.openxmlformats.org/officeDocument/2006/relationships/image" Target="../media/image49.jpeg"/><Relationship Id="rId15" Type="http://schemas.openxmlformats.org/officeDocument/2006/relationships/image" Target="../media/image26.jpeg"/><Relationship Id="rId23" Type="http://schemas.openxmlformats.org/officeDocument/2006/relationships/image" Target="../media/image8.jpeg"/><Relationship Id="rId28" Type="http://schemas.openxmlformats.org/officeDocument/2006/relationships/image" Target="../media/image38.jpeg"/><Relationship Id="rId10" Type="http://schemas.openxmlformats.org/officeDocument/2006/relationships/image" Target="../media/image15.jpeg"/><Relationship Id="rId19" Type="http://schemas.openxmlformats.org/officeDocument/2006/relationships/image" Target="../media/image30.jpeg"/><Relationship Id="rId4" Type="http://schemas.openxmlformats.org/officeDocument/2006/relationships/image" Target="../media/image48.jpeg"/><Relationship Id="rId9" Type="http://schemas.openxmlformats.org/officeDocument/2006/relationships/image" Target="../media/image14.jpeg"/><Relationship Id="rId14" Type="http://schemas.openxmlformats.org/officeDocument/2006/relationships/image" Target="../media/image10.jpeg"/><Relationship Id="rId22" Type="http://schemas.openxmlformats.org/officeDocument/2006/relationships/image" Target="../media/image33.jpeg"/><Relationship Id="rId27" Type="http://schemas.openxmlformats.org/officeDocument/2006/relationships/image" Target="../media/image5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558800</xdr:colOff>
      <xdr:row>3</xdr:row>
      <xdr:rowOff>50799</xdr:rowOff>
    </xdr:from>
    <xdr:ext cx="5113613" cy="6819297"/>
    <xdr:pic>
      <xdr:nvPicPr>
        <xdr:cNvPr id="2" name="그림 1">
          <a:extLst>
            <a:ext uri="{FF2B5EF4-FFF2-40B4-BE49-F238E27FC236}">
              <a16:creationId xmlns:a16="http://schemas.microsoft.com/office/drawing/2014/main" id="{3CA0FD04-0F17-0F46-8902-3318D204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3600" y="736599"/>
          <a:ext cx="5113613" cy="6819297"/>
        </a:xfrm>
        <a:prstGeom prst="rect">
          <a:avLst/>
        </a:prstGeom>
      </xdr:spPr>
    </xdr:pic>
    <xdr:clientData/>
  </xdr:oneCellAnchor>
  <xdr:twoCellAnchor editAs="oneCell">
    <xdr:from>
      <xdr:col>11</xdr:col>
      <xdr:colOff>145142</xdr:colOff>
      <xdr:row>3</xdr:row>
      <xdr:rowOff>127000</xdr:rowOff>
    </xdr:from>
    <xdr:to>
      <xdr:col>11</xdr:col>
      <xdr:colOff>5113044</xdr:colOff>
      <xdr:row>4</xdr:row>
      <xdr:rowOff>997857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9204354E-9CBA-F5C6-0279-37FC63B1D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64342" y="1498600"/>
          <a:ext cx="4967902" cy="2801257"/>
        </a:xfrm>
        <a:prstGeom prst="rect">
          <a:avLst/>
        </a:prstGeom>
      </xdr:spPr>
    </xdr:pic>
    <xdr:clientData/>
  </xdr:twoCellAnchor>
  <xdr:twoCellAnchor editAs="oneCell">
    <xdr:from>
      <xdr:col>11</xdr:col>
      <xdr:colOff>133608</xdr:colOff>
      <xdr:row>4</xdr:row>
      <xdr:rowOff>1070428</xdr:rowOff>
    </xdr:from>
    <xdr:to>
      <xdr:col>11</xdr:col>
      <xdr:colOff>5116286</xdr:colOff>
      <xdr:row>5</xdr:row>
      <xdr:rowOff>1796143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324BC720-0530-815F-6860-4A053E58D7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5476"/>
        <a:stretch/>
      </xdr:blipFill>
      <xdr:spPr>
        <a:xfrm>
          <a:off x="26749179" y="4354285"/>
          <a:ext cx="4982678" cy="2648858"/>
        </a:xfrm>
        <a:prstGeom prst="rect">
          <a:avLst/>
        </a:prstGeom>
      </xdr:spPr>
    </xdr:pic>
    <xdr:clientData/>
  </xdr:twoCellAnchor>
  <xdr:twoCellAnchor editAs="oneCell">
    <xdr:from>
      <xdr:col>11</xdr:col>
      <xdr:colOff>163286</xdr:colOff>
      <xdr:row>11</xdr:row>
      <xdr:rowOff>217713</xdr:rowOff>
    </xdr:from>
    <xdr:to>
      <xdr:col>11</xdr:col>
      <xdr:colOff>5140519</xdr:colOff>
      <xdr:row>12</xdr:row>
      <xdr:rowOff>1796143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02A0CFF-69D0-F952-790A-02895052CC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027" t="16074" r="13308" b="11338"/>
        <a:stretch/>
      </xdr:blipFill>
      <xdr:spPr>
        <a:xfrm>
          <a:off x="26778857" y="12718142"/>
          <a:ext cx="4977233" cy="3501572"/>
        </a:xfrm>
        <a:prstGeom prst="rect">
          <a:avLst/>
        </a:prstGeom>
      </xdr:spPr>
    </xdr:pic>
    <xdr:clientData/>
  </xdr:twoCellAnchor>
  <xdr:twoCellAnchor editAs="oneCell">
    <xdr:from>
      <xdr:col>11</xdr:col>
      <xdr:colOff>217713</xdr:colOff>
      <xdr:row>8</xdr:row>
      <xdr:rowOff>108856</xdr:rowOff>
    </xdr:from>
    <xdr:to>
      <xdr:col>11</xdr:col>
      <xdr:colOff>5151820</xdr:colOff>
      <xdr:row>9</xdr:row>
      <xdr:rowOff>1850570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B690BD0-DB38-1425-7D3E-93BC852B2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833284" y="8254999"/>
          <a:ext cx="4934107" cy="3664857"/>
        </a:xfrm>
        <a:prstGeom prst="rect">
          <a:avLst/>
        </a:prstGeom>
      </xdr:spPr>
    </xdr:pic>
    <xdr:clientData/>
  </xdr:twoCellAnchor>
  <xdr:twoCellAnchor editAs="oneCell">
    <xdr:from>
      <xdr:col>11</xdr:col>
      <xdr:colOff>272142</xdr:colOff>
      <xdr:row>14</xdr:row>
      <xdr:rowOff>145142</xdr:rowOff>
    </xdr:from>
    <xdr:to>
      <xdr:col>11</xdr:col>
      <xdr:colOff>5170715</xdr:colOff>
      <xdr:row>15</xdr:row>
      <xdr:rowOff>1833659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965FB0E-E1AB-E805-150C-F23A008A0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887713" y="16999856"/>
          <a:ext cx="4898573" cy="36116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50800</xdr:colOff>
      <xdr:row>15</xdr:row>
      <xdr:rowOff>76200</xdr:rowOff>
    </xdr:from>
    <xdr:ext cx="7541985" cy="10271276"/>
    <xdr:pic>
      <xdr:nvPicPr>
        <xdr:cNvPr id="2" name="그림 1">
          <a:extLst>
            <a:ext uri="{FF2B5EF4-FFF2-40B4-BE49-F238E27FC236}">
              <a16:creationId xmlns:a16="http://schemas.microsoft.com/office/drawing/2014/main" id="{1532C0C9-5C50-0543-9CD9-72BAE3C26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66500" y="3505200"/>
          <a:ext cx="7541985" cy="1027127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44</xdr:row>
      <xdr:rowOff>0</xdr:rowOff>
    </xdr:from>
    <xdr:ext cx="3256877" cy="1905000"/>
    <xdr:pic>
      <xdr:nvPicPr>
        <xdr:cNvPr id="40" name="그림 39">
          <a:extLst>
            <a:ext uri="{FF2B5EF4-FFF2-40B4-BE49-F238E27FC236}">
              <a16:creationId xmlns:a16="http://schemas.microsoft.com/office/drawing/2014/main" id="{DB5D1BB4-B13B-4C7A-A016-CD8944D19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70929" y="64021607"/>
          <a:ext cx="3256877" cy="1905000"/>
        </a:xfrm>
        <a:prstGeom prst="rect">
          <a:avLst/>
        </a:prstGeom>
      </xdr:spPr>
    </xdr:pic>
    <xdr:clientData/>
  </xdr:oneCellAnchor>
  <xdr:twoCellAnchor editAs="oneCell">
    <xdr:from>
      <xdr:col>8</xdr:col>
      <xdr:colOff>0</xdr:colOff>
      <xdr:row>42</xdr:row>
      <xdr:rowOff>0</xdr:rowOff>
    </xdr:from>
    <xdr:to>
      <xdr:col>9</xdr:col>
      <xdr:colOff>0</xdr:colOff>
      <xdr:row>43</xdr:row>
      <xdr:rowOff>0</xdr:rowOff>
    </xdr:to>
    <xdr:pic>
      <xdr:nvPicPr>
        <xdr:cNvPr id="109" name="그림 108">
          <a:extLst>
            <a:ext uri="{FF2B5EF4-FFF2-40B4-BE49-F238E27FC236}">
              <a16:creationId xmlns:a16="http://schemas.microsoft.com/office/drawing/2014/main" id="{42BA9BD4-A890-4775-4BCD-EAB96F0DBD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70929" y="60211607"/>
          <a:ext cx="4980214" cy="1905000"/>
        </a:xfrm>
        <a:prstGeom prst="rect">
          <a:avLst/>
        </a:prstGeom>
      </xdr:spPr>
    </xdr:pic>
    <xdr:clientData/>
  </xdr:twoCellAnchor>
  <xdr:oneCellAnchor>
    <xdr:from>
      <xdr:col>8</xdr:col>
      <xdr:colOff>-1</xdr:colOff>
      <xdr:row>11</xdr:row>
      <xdr:rowOff>0</xdr:rowOff>
    </xdr:from>
    <xdr:ext cx="1632857" cy="1913984"/>
    <xdr:pic>
      <xdr:nvPicPr>
        <xdr:cNvPr id="26" name="그림 25">
          <a:extLst>
            <a:ext uri="{FF2B5EF4-FFF2-40B4-BE49-F238E27FC236}">
              <a16:creationId xmlns:a16="http://schemas.microsoft.com/office/drawing/2014/main" id="{1796E968-7A8B-494C-BBCC-FFD1F19084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8880666" y="3352800"/>
          <a:ext cx="1632857" cy="1913984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15</xdr:row>
      <xdr:rowOff>0</xdr:rowOff>
    </xdr:from>
    <xdr:ext cx="3152950" cy="1905000"/>
    <xdr:pic>
      <xdr:nvPicPr>
        <xdr:cNvPr id="63" name="그림 62">
          <a:extLst>
            <a:ext uri="{FF2B5EF4-FFF2-40B4-BE49-F238E27FC236}">
              <a16:creationId xmlns:a16="http://schemas.microsoft.com/office/drawing/2014/main" id="{847DCD51-9286-4D3E-98E7-E91E71F28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11006667"/>
          <a:ext cx="3152950" cy="1905000"/>
        </a:xfrm>
        <a:prstGeom prst="rect">
          <a:avLst/>
        </a:prstGeom>
      </xdr:spPr>
    </xdr:pic>
    <xdr:clientData/>
  </xdr:oneCellAnchor>
  <xdr:oneCellAnchor>
    <xdr:from>
      <xdr:col>8</xdr:col>
      <xdr:colOff>-1</xdr:colOff>
      <xdr:row>21</xdr:row>
      <xdr:rowOff>0</xdr:rowOff>
    </xdr:from>
    <xdr:ext cx="3156857" cy="1914113"/>
    <xdr:pic>
      <xdr:nvPicPr>
        <xdr:cNvPr id="17" name="그림 16">
          <a:extLst>
            <a:ext uri="{FF2B5EF4-FFF2-40B4-BE49-F238E27FC236}">
              <a16:creationId xmlns:a16="http://schemas.microsoft.com/office/drawing/2014/main" id="{6EBBD2B4-AB58-8249-B695-C1332E7B80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8880666" y="22487467"/>
          <a:ext cx="3156857" cy="1914113"/>
        </a:xfrm>
        <a:prstGeom prst="rect">
          <a:avLst/>
        </a:prstGeom>
      </xdr:spPr>
    </xdr:pic>
    <xdr:clientData/>
  </xdr:oneCellAnchor>
  <xdr:oneCellAnchor>
    <xdr:from>
      <xdr:col>8</xdr:col>
      <xdr:colOff>-1</xdr:colOff>
      <xdr:row>19</xdr:row>
      <xdr:rowOff>0</xdr:rowOff>
    </xdr:from>
    <xdr:ext cx="1466535" cy="1905000"/>
    <xdr:pic>
      <xdr:nvPicPr>
        <xdr:cNvPr id="16" name="그림 15">
          <a:extLst>
            <a:ext uri="{FF2B5EF4-FFF2-40B4-BE49-F238E27FC236}">
              <a16:creationId xmlns:a16="http://schemas.microsoft.com/office/drawing/2014/main" id="{1401B61C-B7A1-644D-ADB2-AA6A2B892E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8880666" y="18660533"/>
          <a:ext cx="1466535" cy="19050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17</xdr:row>
      <xdr:rowOff>0</xdr:rowOff>
    </xdr:from>
    <xdr:ext cx="2553128" cy="1905000"/>
    <xdr:pic>
      <xdr:nvPicPr>
        <xdr:cNvPr id="3" name="그림 2">
          <a:extLst>
            <a:ext uri="{FF2B5EF4-FFF2-40B4-BE49-F238E27FC236}">
              <a16:creationId xmlns:a16="http://schemas.microsoft.com/office/drawing/2014/main" id="{C1BB1EEF-2FFF-472C-ADAD-CFE48CEC6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14833600"/>
          <a:ext cx="2553128" cy="19050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16</xdr:row>
      <xdr:rowOff>0</xdr:rowOff>
    </xdr:from>
    <xdr:ext cx="2553128" cy="1905000"/>
    <xdr:pic>
      <xdr:nvPicPr>
        <xdr:cNvPr id="4" name="그림 3">
          <a:extLst>
            <a:ext uri="{FF2B5EF4-FFF2-40B4-BE49-F238E27FC236}">
              <a16:creationId xmlns:a16="http://schemas.microsoft.com/office/drawing/2014/main" id="{1E7A1FFD-7743-453B-B65B-4F2DD77AB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12920133"/>
          <a:ext cx="2553128" cy="19050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20</xdr:row>
      <xdr:rowOff>0</xdr:rowOff>
    </xdr:from>
    <xdr:ext cx="1441967" cy="1905000"/>
    <xdr:pic>
      <xdr:nvPicPr>
        <xdr:cNvPr id="6" name="그림 5">
          <a:extLst>
            <a:ext uri="{FF2B5EF4-FFF2-40B4-BE49-F238E27FC236}">
              <a16:creationId xmlns:a16="http://schemas.microsoft.com/office/drawing/2014/main" id="{4AA762A7-C020-4566-AC7D-5D25322AE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20574000"/>
          <a:ext cx="1441967" cy="1905000"/>
        </a:xfrm>
        <a:prstGeom prst="rect">
          <a:avLst/>
        </a:prstGeom>
      </xdr:spPr>
    </xdr:pic>
    <xdr:clientData/>
  </xdr:oneCellAnchor>
  <xdr:oneCellAnchor>
    <xdr:from>
      <xdr:col>8</xdr:col>
      <xdr:colOff>10188</xdr:colOff>
      <xdr:row>22</xdr:row>
      <xdr:rowOff>0</xdr:rowOff>
    </xdr:from>
    <xdr:ext cx="1541026" cy="1909628"/>
    <xdr:pic>
      <xdr:nvPicPr>
        <xdr:cNvPr id="13" name="그림 12">
          <a:extLst>
            <a:ext uri="{FF2B5EF4-FFF2-40B4-BE49-F238E27FC236}">
              <a16:creationId xmlns:a16="http://schemas.microsoft.com/office/drawing/2014/main" id="{9AD52DBF-E957-44E5-BB4F-F8768FDAC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90855" y="24400933"/>
          <a:ext cx="1541026" cy="1909628"/>
        </a:xfrm>
        <a:prstGeom prst="rect">
          <a:avLst/>
        </a:prstGeom>
      </xdr:spPr>
    </xdr:pic>
    <xdr:clientData/>
  </xdr:oneCellAnchor>
  <xdr:twoCellAnchor>
    <xdr:from>
      <xdr:col>8</xdr:col>
      <xdr:colOff>273456</xdr:colOff>
      <xdr:row>16</xdr:row>
      <xdr:rowOff>190500</xdr:rowOff>
    </xdr:from>
    <xdr:to>
      <xdr:col>8</xdr:col>
      <xdr:colOff>1319892</xdr:colOff>
      <xdr:row>16</xdr:row>
      <xdr:rowOff>1728107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A401A692-479D-463F-901D-701A179DB991}"/>
            </a:ext>
          </a:extLst>
        </xdr:cNvPr>
        <xdr:cNvSpPr/>
      </xdr:nvSpPr>
      <xdr:spPr>
        <a:xfrm>
          <a:off x="18044385" y="6027964"/>
          <a:ext cx="1046436" cy="153760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1084786</xdr:colOff>
      <xdr:row>17</xdr:row>
      <xdr:rowOff>210637</xdr:rowOff>
    </xdr:from>
    <xdr:to>
      <xdr:col>8</xdr:col>
      <xdr:colOff>2054678</xdr:colOff>
      <xdr:row>17</xdr:row>
      <xdr:rowOff>1782536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531EB239-E992-4CA3-BD5B-788D98E07089}"/>
            </a:ext>
          </a:extLst>
        </xdr:cNvPr>
        <xdr:cNvSpPr/>
      </xdr:nvSpPr>
      <xdr:spPr>
        <a:xfrm>
          <a:off x="18855715" y="7953101"/>
          <a:ext cx="969892" cy="15718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703487</xdr:colOff>
      <xdr:row>19</xdr:row>
      <xdr:rowOff>193222</xdr:rowOff>
    </xdr:from>
    <xdr:to>
      <xdr:col>8</xdr:col>
      <xdr:colOff>1442356</xdr:colOff>
      <xdr:row>19</xdr:row>
      <xdr:rowOff>1809750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AC6BCEA2-56C5-4D18-928E-55DFC7DF7AA2}"/>
            </a:ext>
          </a:extLst>
        </xdr:cNvPr>
        <xdr:cNvSpPr/>
      </xdr:nvSpPr>
      <xdr:spPr>
        <a:xfrm>
          <a:off x="18474416" y="9840686"/>
          <a:ext cx="738869" cy="161652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44420</xdr:colOff>
      <xdr:row>20</xdr:row>
      <xdr:rowOff>211728</xdr:rowOff>
    </xdr:from>
    <xdr:to>
      <xdr:col>8</xdr:col>
      <xdr:colOff>938892</xdr:colOff>
      <xdr:row>20</xdr:row>
      <xdr:rowOff>1836965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6B09C5AF-8903-4B64-9940-F7C80617132B}"/>
            </a:ext>
          </a:extLst>
        </xdr:cNvPr>
        <xdr:cNvSpPr/>
      </xdr:nvSpPr>
      <xdr:spPr>
        <a:xfrm>
          <a:off x="17815349" y="11764192"/>
          <a:ext cx="894472" cy="162523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</xdr:col>
      <xdr:colOff>0</xdr:colOff>
      <xdr:row>43</xdr:row>
      <xdr:rowOff>0</xdr:rowOff>
    </xdr:from>
    <xdr:ext cx="2787297" cy="1905000"/>
    <xdr:pic>
      <xdr:nvPicPr>
        <xdr:cNvPr id="22" name="그림 21">
          <a:extLst>
            <a:ext uri="{FF2B5EF4-FFF2-40B4-BE49-F238E27FC236}">
              <a16:creationId xmlns:a16="http://schemas.microsoft.com/office/drawing/2014/main" id="{676266F8-F6C8-4A87-AC97-17DC4760E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70929" y="62116607"/>
          <a:ext cx="2787297" cy="1905000"/>
        </a:xfrm>
        <a:prstGeom prst="rect">
          <a:avLst/>
        </a:prstGeom>
      </xdr:spPr>
    </xdr:pic>
    <xdr:clientData/>
  </xdr:oneCellAnchor>
  <xdr:oneCellAnchor>
    <xdr:from>
      <xdr:col>8</xdr:col>
      <xdr:colOff>2354035</xdr:colOff>
      <xdr:row>30</xdr:row>
      <xdr:rowOff>0</xdr:rowOff>
    </xdr:from>
    <xdr:ext cx="2622370" cy="1905000"/>
    <xdr:pic>
      <xdr:nvPicPr>
        <xdr:cNvPr id="24" name="그림 23">
          <a:extLst>
            <a:ext uri="{FF2B5EF4-FFF2-40B4-BE49-F238E27FC236}">
              <a16:creationId xmlns:a16="http://schemas.microsoft.com/office/drawing/2014/main" id="{0519B196-679C-40E2-B057-20B0403885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1234702" y="36897733"/>
          <a:ext cx="2622370" cy="1905000"/>
        </a:xfrm>
        <a:prstGeom prst="rect">
          <a:avLst/>
        </a:prstGeom>
      </xdr:spPr>
    </xdr:pic>
    <xdr:clientData/>
  </xdr:oneCellAnchor>
  <xdr:oneCellAnchor>
    <xdr:from>
      <xdr:col>8</xdr:col>
      <xdr:colOff>12093</xdr:colOff>
      <xdr:row>31</xdr:row>
      <xdr:rowOff>1</xdr:rowOff>
    </xdr:from>
    <xdr:ext cx="3636526" cy="1904999"/>
    <xdr:pic>
      <xdr:nvPicPr>
        <xdr:cNvPr id="25" name="그림 24">
          <a:extLst>
            <a:ext uri="{FF2B5EF4-FFF2-40B4-BE49-F238E27FC236}">
              <a16:creationId xmlns:a16="http://schemas.microsoft.com/office/drawing/2014/main" id="{814F0C34-2656-4E8A-A4AE-3A8CF497F9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8892760" y="38811201"/>
          <a:ext cx="3636526" cy="1904999"/>
        </a:xfrm>
        <a:prstGeom prst="rect">
          <a:avLst/>
        </a:prstGeom>
      </xdr:spPr>
    </xdr:pic>
    <xdr:clientData/>
  </xdr:oneCellAnchor>
  <xdr:oneCellAnchor>
    <xdr:from>
      <xdr:col>8</xdr:col>
      <xdr:colOff>1516936</xdr:colOff>
      <xdr:row>35</xdr:row>
      <xdr:rowOff>0</xdr:rowOff>
    </xdr:from>
    <xdr:ext cx="3463278" cy="1905000"/>
    <xdr:pic>
      <xdr:nvPicPr>
        <xdr:cNvPr id="27" name="그림 26">
          <a:extLst>
            <a:ext uri="{FF2B5EF4-FFF2-40B4-BE49-F238E27FC236}">
              <a16:creationId xmlns:a16="http://schemas.microsoft.com/office/drawing/2014/main" id="{840E65E7-29A5-4F6D-9F53-3879873B8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287865" y="46876607"/>
          <a:ext cx="3463278" cy="19050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37</xdr:row>
      <xdr:rowOff>0</xdr:rowOff>
    </xdr:from>
    <xdr:ext cx="2866457" cy="1905000"/>
    <xdr:pic>
      <xdr:nvPicPr>
        <xdr:cNvPr id="28" name="그림 27">
          <a:extLst>
            <a:ext uri="{FF2B5EF4-FFF2-40B4-BE49-F238E27FC236}">
              <a16:creationId xmlns:a16="http://schemas.microsoft.com/office/drawing/2014/main" id="{793A0D00-4EE4-40BC-A3F9-F83113D64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flipH="1">
          <a:off x="17770929" y="48781607"/>
          <a:ext cx="2866457" cy="19050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39</xdr:row>
      <xdr:rowOff>1869939</xdr:rowOff>
    </xdr:from>
    <xdr:ext cx="1559496" cy="1940061"/>
    <xdr:pic>
      <xdr:nvPicPr>
        <xdr:cNvPr id="31" name="그림 30">
          <a:extLst>
            <a:ext uri="{FF2B5EF4-FFF2-40B4-BE49-F238E27FC236}">
              <a16:creationId xmlns:a16="http://schemas.microsoft.com/office/drawing/2014/main" id="{F79FD807-F75D-4755-9031-3D6E49C24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70929" y="54461546"/>
          <a:ext cx="1559496" cy="1940061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35</xdr:row>
      <xdr:rowOff>0</xdr:rowOff>
    </xdr:from>
    <xdr:ext cx="1635892" cy="1905000"/>
    <xdr:pic>
      <xdr:nvPicPr>
        <xdr:cNvPr id="38" name="그림 37">
          <a:extLst>
            <a:ext uri="{FF2B5EF4-FFF2-40B4-BE49-F238E27FC236}">
              <a16:creationId xmlns:a16="http://schemas.microsoft.com/office/drawing/2014/main" id="{F6E96D88-B978-444B-B442-C76A84C61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70929" y="46876607"/>
          <a:ext cx="1635892" cy="19050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30</xdr:row>
      <xdr:rowOff>0</xdr:rowOff>
    </xdr:from>
    <xdr:ext cx="2387716" cy="1905000"/>
    <xdr:pic>
      <xdr:nvPicPr>
        <xdr:cNvPr id="39" name="그림 38">
          <a:extLst>
            <a:ext uri="{FF2B5EF4-FFF2-40B4-BE49-F238E27FC236}">
              <a16:creationId xmlns:a16="http://schemas.microsoft.com/office/drawing/2014/main" id="{70F00445-2CC9-438F-9592-29EBC12B7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36897733"/>
          <a:ext cx="2387716" cy="1905000"/>
        </a:xfrm>
        <a:prstGeom prst="rect">
          <a:avLst/>
        </a:prstGeom>
      </xdr:spPr>
    </xdr:pic>
    <xdr:clientData/>
  </xdr:oneCellAnchor>
  <xdr:twoCellAnchor>
    <xdr:from>
      <xdr:col>8</xdr:col>
      <xdr:colOff>68035</xdr:colOff>
      <xdr:row>21</xdr:row>
      <xdr:rowOff>37011</xdr:rowOff>
    </xdr:from>
    <xdr:to>
      <xdr:col>8</xdr:col>
      <xdr:colOff>3075214</xdr:colOff>
      <xdr:row>21</xdr:row>
      <xdr:rowOff>1836965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106514C8-D068-4817-809C-4E4C4BFE9530}"/>
            </a:ext>
          </a:extLst>
        </xdr:cNvPr>
        <xdr:cNvSpPr/>
      </xdr:nvSpPr>
      <xdr:spPr>
        <a:xfrm>
          <a:off x="17838964" y="17304475"/>
          <a:ext cx="3007179" cy="179995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165190</xdr:colOff>
      <xdr:row>22</xdr:row>
      <xdr:rowOff>66131</xdr:rowOff>
    </xdr:from>
    <xdr:to>
      <xdr:col>8</xdr:col>
      <xdr:colOff>1496785</xdr:colOff>
      <xdr:row>22</xdr:row>
      <xdr:rowOff>1823357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3E166DAA-9C29-47ED-8A6D-A8C9195389A6}"/>
            </a:ext>
          </a:extLst>
        </xdr:cNvPr>
        <xdr:cNvSpPr/>
      </xdr:nvSpPr>
      <xdr:spPr>
        <a:xfrm>
          <a:off x="17936119" y="26858595"/>
          <a:ext cx="1331595" cy="17572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2531757</xdr:colOff>
      <xdr:row>24</xdr:row>
      <xdr:rowOff>0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B3DFE2D6-674A-F58B-510D-F95E1C360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26314400"/>
          <a:ext cx="2531757" cy="191346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2535567</xdr:colOff>
      <xdr:row>25</xdr:row>
      <xdr:rowOff>0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B574980B-3B0B-410B-8A33-2D89699F6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28227867"/>
          <a:ext cx="2535567" cy="1913466"/>
        </a:xfrm>
        <a:prstGeom prst="rect">
          <a:avLst/>
        </a:prstGeom>
      </xdr:spPr>
    </xdr:pic>
    <xdr:clientData/>
  </xdr:twoCellAnchor>
  <xdr:twoCellAnchor>
    <xdr:from>
      <xdr:col>8</xdr:col>
      <xdr:colOff>1183821</xdr:colOff>
      <xdr:row>23</xdr:row>
      <xdr:rowOff>207918</xdr:rowOff>
    </xdr:from>
    <xdr:to>
      <xdr:col>8</xdr:col>
      <xdr:colOff>2122714</xdr:colOff>
      <xdr:row>23</xdr:row>
      <xdr:rowOff>1129394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03B1AF49-C997-4856-B13F-57892C633689}"/>
            </a:ext>
          </a:extLst>
        </xdr:cNvPr>
        <xdr:cNvSpPr/>
      </xdr:nvSpPr>
      <xdr:spPr>
        <a:xfrm>
          <a:off x="18954750" y="28905382"/>
          <a:ext cx="938893" cy="9214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355689</xdr:colOff>
      <xdr:row>24</xdr:row>
      <xdr:rowOff>322761</xdr:rowOff>
    </xdr:from>
    <xdr:to>
      <xdr:col>8</xdr:col>
      <xdr:colOff>1632856</xdr:colOff>
      <xdr:row>24</xdr:row>
      <xdr:rowOff>1700893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4701AA48-EC6F-45CC-85E0-5D3294D28D0E}"/>
            </a:ext>
          </a:extLst>
        </xdr:cNvPr>
        <xdr:cNvSpPr/>
      </xdr:nvSpPr>
      <xdr:spPr>
        <a:xfrm>
          <a:off x="18126618" y="30925225"/>
          <a:ext cx="1277167" cy="137813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</xdr:col>
      <xdr:colOff>0</xdr:colOff>
      <xdr:row>18</xdr:row>
      <xdr:rowOff>0</xdr:rowOff>
    </xdr:from>
    <xdr:ext cx="1932214" cy="1907369"/>
    <xdr:pic>
      <xdr:nvPicPr>
        <xdr:cNvPr id="61" name="그림 60">
          <a:extLst>
            <a:ext uri="{FF2B5EF4-FFF2-40B4-BE49-F238E27FC236}">
              <a16:creationId xmlns:a16="http://schemas.microsoft.com/office/drawing/2014/main" id="{CAF8B049-33A4-4A99-B5E4-ECCE1095C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16747067"/>
          <a:ext cx="1932214" cy="1907369"/>
        </a:xfrm>
        <a:prstGeom prst="rect">
          <a:avLst/>
        </a:prstGeom>
      </xdr:spPr>
    </xdr:pic>
    <xdr:clientData/>
  </xdr:oneCellAnchor>
  <xdr:twoCellAnchor>
    <xdr:from>
      <xdr:col>8</xdr:col>
      <xdr:colOff>106950</xdr:colOff>
      <xdr:row>18</xdr:row>
      <xdr:rowOff>91440</xdr:rowOff>
    </xdr:from>
    <xdr:to>
      <xdr:col>8</xdr:col>
      <xdr:colOff>1864177</xdr:colOff>
      <xdr:row>18</xdr:row>
      <xdr:rowOff>1792332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1222BD75-77F9-4F29-80A2-24250D25184D}"/>
            </a:ext>
          </a:extLst>
        </xdr:cNvPr>
        <xdr:cNvSpPr/>
      </xdr:nvSpPr>
      <xdr:spPr>
        <a:xfrm>
          <a:off x="17875974" y="26887714"/>
          <a:ext cx="1759132" cy="169708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68035</xdr:colOff>
      <xdr:row>15</xdr:row>
      <xdr:rowOff>64226</xdr:rowOff>
    </xdr:from>
    <xdr:to>
      <xdr:col>8</xdr:col>
      <xdr:colOff>3079024</xdr:colOff>
      <xdr:row>15</xdr:row>
      <xdr:rowOff>1869895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B4FB940C-9AE4-4259-AFE3-AEDF869908D6}"/>
            </a:ext>
          </a:extLst>
        </xdr:cNvPr>
        <xdr:cNvSpPr/>
      </xdr:nvSpPr>
      <xdr:spPr>
        <a:xfrm>
          <a:off x="17837059" y="23206166"/>
          <a:ext cx="3010989" cy="180947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</xdr:col>
      <xdr:colOff>0</xdr:colOff>
      <xdr:row>14</xdr:row>
      <xdr:rowOff>0</xdr:rowOff>
    </xdr:from>
    <xdr:ext cx="2535567" cy="1905000"/>
    <xdr:pic>
      <xdr:nvPicPr>
        <xdr:cNvPr id="68" name="그림 67">
          <a:extLst>
            <a:ext uri="{FF2B5EF4-FFF2-40B4-BE49-F238E27FC236}">
              <a16:creationId xmlns:a16="http://schemas.microsoft.com/office/drawing/2014/main" id="{C4A76A56-B9EC-4EDF-B5F8-DC2CCFACF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9093200"/>
          <a:ext cx="2535567" cy="1905000"/>
        </a:xfrm>
        <a:prstGeom prst="rect">
          <a:avLst/>
        </a:prstGeom>
      </xdr:spPr>
    </xdr:pic>
    <xdr:clientData/>
  </xdr:oneCellAnchor>
  <xdr:twoCellAnchor>
    <xdr:from>
      <xdr:col>8</xdr:col>
      <xdr:colOff>828131</xdr:colOff>
      <xdr:row>14</xdr:row>
      <xdr:rowOff>66131</xdr:rowOff>
    </xdr:from>
    <xdr:to>
      <xdr:col>8</xdr:col>
      <xdr:colOff>1932214</xdr:colOff>
      <xdr:row>14</xdr:row>
      <xdr:rowOff>1700893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4DA95A58-08D8-4E98-BD33-779BF0B69969}"/>
            </a:ext>
          </a:extLst>
        </xdr:cNvPr>
        <xdr:cNvSpPr/>
      </xdr:nvSpPr>
      <xdr:spPr>
        <a:xfrm>
          <a:off x="18597155" y="20787905"/>
          <a:ext cx="1104083" cy="163285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58238</xdr:colOff>
      <xdr:row>11</xdr:row>
      <xdr:rowOff>25308</xdr:rowOff>
    </xdr:from>
    <xdr:to>
      <xdr:col>8</xdr:col>
      <xdr:colOff>1592035</xdr:colOff>
      <xdr:row>11</xdr:row>
      <xdr:rowOff>1850571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4861F9DF-0347-4873-87BD-44D75241EC07}"/>
            </a:ext>
          </a:extLst>
        </xdr:cNvPr>
        <xdr:cNvSpPr/>
      </xdr:nvSpPr>
      <xdr:spPr>
        <a:xfrm>
          <a:off x="17825357" y="24038105"/>
          <a:ext cx="1535702" cy="182526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</xdr:col>
      <xdr:colOff>0</xdr:colOff>
      <xdr:row>12</xdr:row>
      <xdr:rowOff>0</xdr:rowOff>
    </xdr:from>
    <xdr:ext cx="1791778" cy="1905000"/>
    <xdr:pic>
      <xdr:nvPicPr>
        <xdr:cNvPr id="74" name="그림 73">
          <a:extLst>
            <a:ext uri="{FF2B5EF4-FFF2-40B4-BE49-F238E27FC236}">
              <a16:creationId xmlns:a16="http://schemas.microsoft.com/office/drawing/2014/main" id="{22A233A7-468B-49E6-93D5-66E9CFCF1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5266267"/>
          <a:ext cx="1791778" cy="1905000"/>
        </a:xfrm>
        <a:prstGeom prst="rect">
          <a:avLst/>
        </a:prstGeom>
      </xdr:spPr>
    </xdr:pic>
    <xdr:clientData/>
  </xdr:oneCellAnchor>
  <xdr:twoCellAnchor>
    <xdr:from>
      <xdr:col>8</xdr:col>
      <xdr:colOff>124368</xdr:colOff>
      <xdr:row>12</xdr:row>
      <xdr:rowOff>106953</xdr:rowOff>
    </xdr:from>
    <xdr:to>
      <xdr:col>8</xdr:col>
      <xdr:colOff>1673678</xdr:colOff>
      <xdr:row>12</xdr:row>
      <xdr:rowOff>1809750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3836C93F-BF40-439F-8277-029DAB5F6166}"/>
            </a:ext>
          </a:extLst>
        </xdr:cNvPr>
        <xdr:cNvSpPr/>
      </xdr:nvSpPr>
      <xdr:spPr>
        <a:xfrm>
          <a:off x="17897202" y="26897512"/>
          <a:ext cx="1547405" cy="170089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165191</xdr:colOff>
      <xdr:row>30</xdr:row>
      <xdr:rowOff>58238</xdr:rowOff>
    </xdr:from>
    <xdr:to>
      <xdr:col>8</xdr:col>
      <xdr:colOff>2299607</xdr:colOff>
      <xdr:row>30</xdr:row>
      <xdr:rowOff>1836964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BC313506-900E-4B06-9200-40C215D34F7E}"/>
            </a:ext>
          </a:extLst>
        </xdr:cNvPr>
        <xdr:cNvSpPr/>
      </xdr:nvSpPr>
      <xdr:spPr>
        <a:xfrm>
          <a:off x="17936120" y="37409845"/>
          <a:ext cx="2134416" cy="17787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2451190</xdr:colOff>
      <xdr:row>30</xdr:row>
      <xdr:rowOff>58239</xdr:rowOff>
    </xdr:from>
    <xdr:to>
      <xdr:col>8</xdr:col>
      <xdr:colOff>4762500</xdr:colOff>
      <xdr:row>30</xdr:row>
      <xdr:rowOff>1838870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85D54CBF-562D-43FE-BE2B-8E1A1DFCAD06}"/>
            </a:ext>
          </a:extLst>
        </xdr:cNvPr>
        <xdr:cNvSpPr/>
      </xdr:nvSpPr>
      <xdr:spPr>
        <a:xfrm>
          <a:off x="20222119" y="37409846"/>
          <a:ext cx="2311310" cy="178063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207917</xdr:colOff>
      <xdr:row>31</xdr:row>
      <xdr:rowOff>447131</xdr:rowOff>
    </xdr:from>
    <xdr:to>
      <xdr:col>8</xdr:col>
      <xdr:colOff>3565071</xdr:colOff>
      <xdr:row>31</xdr:row>
      <xdr:rowOff>1782536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23100BD4-0AB1-48E5-B161-C6F02D3A9844}"/>
            </a:ext>
          </a:extLst>
        </xdr:cNvPr>
        <xdr:cNvSpPr/>
      </xdr:nvSpPr>
      <xdr:spPr>
        <a:xfrm>
          <a:off x="17978846" y="39703738"/>
          <a:ext cx="3357154" cy="133540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1</xdr:colOff>
      <xdr:row>33</xdr:row>
      <xdr:rowOff>0</xdr:rowOff>
    </xdr:from>
    <xdr:to>
      <xdr:col>8</xdr:col>
      <xdr:colOff>2554573</xdr:colOff>
      <xdr:row>34</xdr:row>
      <xdr:rowOff>0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BA0D11F7-437B-9610-5DF7-34167A6CA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8" y="42638133"/>
          <a:ext cx="2554572" cy="1905000"/>
        </a:xfrm>
        <a:prstGeom prst="rect">
          <a:avLst/>
        </a:prstGeom>
      </xdr:spPr>
    </xdr:pic>
    <xdr:clientData/>
  </xdr:twoCellAnchor>
  <xdr:twoCellAnchor editAs="oneCell">
    <xdr:from>
      <xdr:col>8</xdr:col>
      <xdr:colOff>2574187</xdr:colOff>
      <xdr:row>33</xdr:row>
      <xdr:rowOff>1</xdr:rowOff>
    </xdr:from>
    <xdr:to>
      <xdr:col>8</xdr:col>
      <xdr:colOff>4017651</xdr:colOff>
      <xdr:row>34</xdr:row>
      <xdr:rowOff>0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F68535B4-37C8-A820-8A47-19DE048A1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 flipV="1">
          <a:off x="20116253" y="43295471"/>
          <a:ext cx="1904999" cy="1447274"/>
        </a:xfrm>
        <a:prstGeom prst="rect">
          <a:avLst/>
        </a:prstGeom>
      </xdr:spPr>
    </xdr:pic>
    <xdr:clientData/>
  </xdr:twoCellAnchor>
  <xdr:oneCellAnchor>
    <xdr:from>
      <xdr:col>8</xdr:col>
      <xdr:colOff>0</xdr:colOff>
      <xdr:row>32</xdr:row>
      <xdr:rowOff>0</xdr:rowOff>
    </xdr:from>
    <xdr:ext cx="3636526" cy="1904999"/>
    <xdr:pic>
      <xdr:nvPicPr>
        <xdr:cNvPr id="87" name="그림 86">
          <a:extLst>
            <a:ext uri="{FF2B5EF4-FFF2-40B4-BE49-F238E27FC236}">
              <a16:creationId xmlns:a16="http://schemas.microsoft.com/office/drawing/2014/main" id="{05782E45-163A-4BFB-9C3F-F3E4BB587D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8880667" y="40724667"/>
          <a:ext cx="3636526" cy="1904999"/>
        </a:xfrm>
        <a:prstGeom prst="rect">
          <a:avLst/>
        </a:prstGeom>
      </xdr:spPr>
    </xdr:pic>
    <xdr:clientData/>
  </xdr:oneCellAnchor>
  <xdr:twoCellAnchor>
    <xdr:from>
      <xdr:col>8</xdr:col>
      <xdr:colOff>211727</xdr:colOff>
      <xdr:row>32</xdr:row>
      <xdr:rowOff>1034143</xdr:rowOff>
    </xdr:from>
    <xdr:to>
      <xdr:col>8</xdr:col>
      <xdr:colOff>3565071</xdr:colOff>
      <xdr:row>32</xdr:row>
      <xdr:rowOff>1772739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1BFCAF22-5F1A-4A96-ACEB-6CA5BD0DAA32}"/>
            </a:ext>
          </a:extLst>
        </xdr:cNvPr>
        <xdr:cNvSpPr/>
      </xdr:nvSpPr>
      <xdr:spPr>
        <a:xfrm>
          <a:off x="17982656" y="42195750"/>
          <a:ext cx="3353344" cy="73859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60415</xdr:colOff>
      <xdr:row>33</xdr:row>
      <xdr:rowOff>571500</xdr:rowOff>
    </xdr:from>
    <xdr:to>
      <xdr:col>8</xdr:col>
      <xdr:colOff>2264500</xdr:colOff>
      <xdr:row>33</xdr:row>
      <xdr:rowOff>1415143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186AF02A-7CBE-47BE-A584-D71925F1E5FE}"/>
            </a:ext>
          </a:extLst>
        </xdr:cNvPr>
        <xdr:cNvSpPr/>
      </xdr:nvSpPr>
      <xdr:spPr>
        <a:xfrm>
          <a:off x="18941082" y="43209633"/>
          <a:ext cx="2204085" cy="84364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2626178</xdr:colOff>
      <xdr:row>33</xdr:row>
      <xdr:rowOff>734785</xdr:rowOff>
    </xdr:from>
    <xdr:to>
      <xdr:col>8</xdr:col>
      <xdr:colOff>3945798</xdr:colOff>
      <xdr:row>33</xdr:row>
      <xdr:rowOff>1864178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B04C5D25-F813-4564-A73C-59E9CDD711B5}"/>
            </a:ext>
          </a:extLst>
        </xdr:cNvPr>
        <xdr:cNvSpPr/>
      </xdr:nvSpPr>
      <xdr:spPr>
        <a:xfrm>
          <a:off x="20397107" y="43801392"/>
          <a:ext cx="1319620" cy="112939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2618558</xdr:colOff>
      <xdr:row>35</xdr:row>
      <xdr:rowOff>493668</xdr:rowOff>
    </xdr:from>
    <xdr:to>
      <xdr:col>8</xdr:col>
      <xdr:colOff>4923337</xdr:colOff>
      <xdr:row>35</xdr:row>
      <xdr:rowOff>1833154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E87EA510-67C4-4CCC-A30A-5E7E92113FCF}"/>
            </a:ext>
          </a:extLst>
        </xdr:cNvPr>
        <xdr:cNvSpPr/>
      </xdr:nvSpPr>
      <xdr:spPr>
        <a:xfrm>
          <a:off x="20389487" y="47370275"/>
          <a:ext cx="2304779" cy="133948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136071</xdr:colOff>
      <xdr:row>35</xdr:row>
      <xdr:rowOff>83547</xdr:rowOff>
    </xdr:from>
    <xdr:to>
      <xdr:col>8</xdr:col>
      <xdr:colOff>1505767</xdr:colOff>
      <xdr:row>35</xdr:row>
      <xdr:rowOff>1768928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5DCD402D-D954-4A1D-AA4B-2E553515B57E}"/>
            </a:ext>
          </a:extLst>
        </xdr:cNvPr>
        <xdr:cNvSpPr/>
      </xdr:nvSpPr>
      <xdr:spPr>
        <a:xfrm>
          <a:off x="17907000" y="46960154"/>
          <a:ext cx="1369696" cy="16853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1617617</xdr:colOff>
      <xdr:row>39</xdr:row>
      <xdr:rowOff>0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1760C0FC-A6E8-6BA2-2613-DE0D931C33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70929" y="50686607"/>
          <a:ext cx="1632857" cy="1905000"/>
        </a:xfrm>
        <a:prstGeom prst="rect">
          <a:avLst/>
        </a:prstGeom>
      </xdr:spPr>
    </xdr:pic>
    <xdr:clientData/>
  </xdr:twoCellAnchor>
  <xdr:twoCellAnchor>
    <xdr:from>
      <xdr:col>8</xdr:col>
      <xdr:colOff>83548</xdr:colOff>
      <xdr:row>38</xdr:row>
      <xdr:rowOff>58238</xdr:rowOff>
    </xdr:from>
    <xdr:to>
      <xdr:col>8</xdr:col>
      <xdr:colOff>1442358</xdr:colOff>
      <xdr:row>38</xdr:row>
      <xdr:rowOff>1836963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DC9350B9-8F61-4CE8-B75D-370BC5DFCF51}"/>
            </a:ext>
          </a:extLst>
        </xdr:cNvPr>
        <xdr:cNvSpPr/>
      </xdr:nvSpPr>
      <xdr:spPr>
        <a:xfrm>
          <a:off x="17854477" y="50744845"/>
          <a:ext cx="1358810" cy="17787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0</xdr:colOff>
      <xdr:row>39</xdr:row>
      <xdr:rowOff>1</xdr:rowOff>
    </xdr:from>
    <xdr:to>
      <xdr:col>9</xdr:col>
      <xdr:colOff>0</xdr:colOff>
      <xdr:row>40</xdr:row>
      <xdr:rowOff>0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37808BB2-1310-EC51-39DC-AADF924FE8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70929" y="52591608"/>
          <a:ext cx="4980214" cy="1905000"/>
        </a:xfrm>
        <a:prstGeom prst="rect">
          <a:avLst/>
        </a:prstGeom>
      </xdr:spPr>
    </xdr:pic>
    <xdr:clientData/>
  </xdr:twoCellAnchor>
  <xdr:twoCellAnchor>
    <xdr:from>
      <xdr:col>8</xdr:col>
      <xdr:colOff>58237</xdr:colOff>
      <xdr:row>37</xdr:row>
      <xdr:rowOff>66131</xdr:rowOff>
    </xdr:from>
    <xdr:to>
      <xdr:col>8</xdr:col>
      <xdr:colOff>2775856</xdr:colOff>
      <xdr:row>37</xdr:row>
      <xdr:rowOff>1809750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281BC721-C1D9-4518-8A49-D6DC908B6ECE}"/>
            </a:ext>
          </a:extLst>
        </xdr:cNvPr>
        <xdr:cNvSpPr/>
      </xdr:nvSpPr>
      <xdr:spPr>
        <a:xfrm>
          <a:off x="17829166" y="48847738"/>
          <a:ext cx="2717619" cy="174361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2180419</xdr:colOff>
      <xdr:row>41</xdr:row>
      <xdr:rowOff>0</xdr:rowOff>
    </xdr:from>
    <xdr:to>
      <xdr:col>8</xdr:col>
      <xdr:colOff>4721409</xdr:colOff>
      <xdr:row>42</xdr:row>
      <xdr:rowOff>0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803ABCF9-1EBC-C254-9428-0BBFEE3FE6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951348" y="56401607"/>
          <a:ext cx="2540990" cy="1905000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41</xdr:row>
      <xdr:rowOff>0</xdr:rowOff>
    </xdr:from>
    <xdr:to>
      <xdr:col>8</xdr:col>
      <xdr:colOff>2153739</xdr:colOff>
      <xdr:row>42</xdr:row>
      <xdr:rowOff>0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4BFB2DC1-6ADC-31CA-267C-D01B6979F6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70930" y="56401607"/>
          <a:ext cx="2149928" cy="1905000"/>
        </a:xfrm>
        <a:prstGeom prst="rect">
          <a:avLst/>
        </a:prstGeom>
      </xdr:spPr>
    </xdr:pic>
    <xdr:clientData/>
  </xdr:twoCellAnchor>
  <xdr:twoCellAnchor>
    <xdr:from>
      <xdr:col>8</xdr:col>
      <xdr:colOff>480058</xdr:colOff>
      <xdr:row>39</xdr:row>
      <xdr:rowOff>447131</xdr:rowOff>
    </xdr:from>
    <xdr:to>
      <xdr:col>8</xdr:col>
      <xdr:colOff>4408713</xdr:colOff>
      <xdr:row>39</xdr:row>
      <xdr:rowOff>1292679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8B27C4BA-5A30-467D-B870-BE16E34ADB2F}"/>
            </a:ext>
          </a:extLst>
        </xdr:cNvPr>
        <xdr:cNvSpPr/>
      </xdr:nvSpPr>
      <xdr:spPr>
        <a:xfrm>
          <a:off x="18250987" y="53038738"/>
          <a:ext cx="3928655" cy="84554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513261</xdr:colOff>
      <xdr:row>40</xdr:row>
      <xdr:rowOff>66131</xdr:rowOff>
    </xdr:from>
    <xdr:to>
      <xdr:col>8</xdr:col>
      <xdr:colOff>1510392</xdr:colOff>
      <xdr:row>40</xdr:row>
      <xdr:rowOff>1836964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67CBA402-1CC6-4C5E-9BF1-EF8780657603}"/>
            </a:ext>
          </a:extLst>
        </xdr:cNvPr>
        <xdr:cNvSpPr/>
      </xdr:nvSpPr>
      <xdr:spPr>
        <a:xfrm>
          <a:off x="18284190" y="54562738"/>
          <a:ext cx="997131" cy="177083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546190</xdr:colOff>
      <xdr:row>41</xdr:row>
      <xdr:rowOff>165191</xdr:rowOff>
    </xdr:from>
    <xdr:to>
      <xdr:col>8</xdr:col>
      <xdr:colOff>1535701</xdr:colOff>
      <xdr:row>41</xdr:row>
      <xdr:rowOff>1836964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F302BDB7-36C0-4A03-9740-0E0E8D4223CC}"/>
            </a:ext>
          </a:extLst>
        </xdr:cNvPr>
        <xdr:cNvSpPr/>
      </xdr:nvSpPr>
      <xdr:spPr>
        <a:xfrm>
          <a:off x="18317119" y="56566798"/>
          <a:ext cx="989511" cy="167177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2344238</xdr:colOff>
      <xdr:row>41</xdr:row>
      <xdr:rowOff>124369</xdr:rowOff>
    </xdr:from>
    <xdr:to>
      <xdr:col>8</xdr:col>
      <xdr:colOff>4109357</xdr:colOff>
      <xdr:row>41</xdr:row>
      <xdr:rowOff>1790427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1CE2EBE5-85B5-4120-8CA9-209D3D81A84F}"/>
            </a:ext>
          </a:extLst>
        </xdr:cNvPr>
        <xdr:cNvSpPr/>
      </xdr:nvSpPr>
      <xdr:spPr>
        <a:xfrm>
          <a:off x="20115167" y="56525976"/>
          <a:ext cx="1765119" cy="166605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0</xdr:colOff>
      <xdr:row>13</xdr:row>
      <xdr:rowOff>1</xdr:rowOff>
    </xdr:from>
    <xdr:to>
      <xdr:col>8</xdr:col>
      <xdr:colOff>1998617</xdr:colOff>
      <xdr:row>14</xdr:row>
      <xdr:rowOff>1</xdr:rowOff>
    </xdr:to>
    <xdr:pic>
      <xdr:nvPicPr>
        <xdr:cNvPr id="111" name="그림 110">
          <a:extLst>
            <a:ext uri="{FF2B5EF4-FFF2-40B4-BE49-F238E27FC236}">
              <a16:creationId xmlns:a16="http://schemas.microsoft.com/office/drawing/2014/main" id="{A6BA0B6C-F74A-9F16-F06B-FE4538D13B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8880667" y="7179734"/>
          <a:ext cx="1998617" cy="1913467"/>
        </a:xfrm>
        <a:prstGeom prst="rect">
          <a:avLst/>
        </a:prstGeom>
      </xdr:spPr>
    </xdr:pic>
    <xdr:clientData/>
  </xdr:twoCellAnchor>
  <xdr:twoCellAnchor>
    <xdr:from>
      <xdr:col>8</xdr:col>
      <xdr:colOff>184240</xdr:colOff>
      <xdr:row>13</xdr:row>
      <xdr:rowOff>198119</xdr:rowOff>
    </xdr:from>
    <xdr:to>
      <xdr:col>8</xdr:col>
      <xdr:colOff>1755321</xdr:colOff>
      <xdr:row>13</xdr:row>
      <xdr:rowOff>1850572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408309D4-A72E-46C4-8EA5-5CECF322ED19}"/>
            </a:ext>
          </a:extLst>
        </xdr:cNvPr>
        <xdr:cNvSpPr/>
      </xdr:nvSpPr>
      <xdr:spPr>
        <a:xfrm>
          <a:off x="17955169" y="9845583"/>
          <a:ext cx="1571081" cy="165245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3753394</xdr:colOff>
      <xdr:row>35</xdr:row>
      <xdr:rowOff>1</xdr:rowOff>
    </xdr:to>
    <xdr:pic>
      <xdr:nvPicPr>
        <xdr:cNvPr id="113" name="그림 112">
          <a:extLst>
            <a:ext uri="{FF2B5EF4-FFF2-40B4-BE49-F238E27FC236}">
              <a16:creationId xmlns:a16="http://schemas.microsoft.com/office/drawing/2014/main" id="{EE3C94D3-FBC3-F7C2-8081-61C42009C8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70929" y="44971607"/>
          <a:ext cx="3741964" cy="1905001"/>
        </a:xfrm>
        <a:prstGeom prst="rect">
          <a:avLst/>
        </a:prstGeom>
      </xdr:spPr>
    </xdr:pic>
    <xdr:clientData/>
  </xdr:twoCellAnchor>
  <xdr:twoCellAnchor>
    <xdr:from>
      <xdr:col>8</xdr:col>
      <xdr:colOff>99059</xdr:colOff>
      <xdr:row>34</xdr:row>
      <xdr:rowOff>487952</xdr:rowOff>
    </xdr:from>
    <xdr:to>
      <xdr:col>8</xdr:col>
      <xdr:colOff>3605892</xdr:colOff>
      <xdr:row>34</xdr:row>
      <xdr:rowOff>1782536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7246229D-765F-49F8-A031-C031D204D59E}"/>
            </a:ext>
          </a:extLst>
        </xdr:cNvPr>
        <xdr:cNvSpPr/>
      </xdr:nvSpPr>
      <xdr:spPr>
        <a:xfrm>
          <a:off x="17869988" y="45459559"/>
          <a:ext cx="3506833" cy="129458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-1</xdr:colOff>
      <xdr:row>36</xdr:row>
      <xdr:rowOff>1</xdr:rowOff>
    </xdr:from>
    <xdr:to>
      <xdr:col>8</xdr:col>
      <xdr:colOff>1427116</xdr:colOff>
      <xdr:row>37</xdr:row>
      <xdr:rowOff>21381</xdr:rowOff>
    </xdr:to>
    <xdr:pic>
      <xdr:nvPicPr>
        <xdr:cNvPr id="117" name="그림 116">
          <a:extLst>
            <a:ext uri="{FF2B5EF4-FFF2-40B4-BE49-F238E27FC236}">
              <a16:creationId xmlns:a16="http://schemas.microsoft.com/office/drawing/2014/main" id="{A2C4CF37-244A-D740-F756-82AD6D694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17532726" y="49019810"/>
          <a:ext cx="1918761" cy="1442357"/>
        </a:xfrm>
        <a:prstGeom prst="rect">
          <a:avLst/>
        </a:prstGeom>
      </xdr:spPr>
    </xdr:pic>
    <xdr:clientData/>
  </xdr:twoCellAnchor>
  <xdr:twoCellAnchor editAs="oneCell">
    <xdr:from>
      <xdr:col>8</xdr:col>
      <xdr:colOff>1450792</xdr:colOff>
      <xdr:row>36</xdr:row>
      <xdr:rowOff>0</xdr:rowOff>
    </xdr:from>
    <xdr:to>
      <xdr:col>8</xdr:col>
      <xdr:colOff>2915746</xdr:colOff>
      <xdr:row>36</xdr:row>
      <xdr:rowOff>1904999</xdr:rowOff>
    </xdr:to>
    <xdr:pic>
      <xdr:nvPicPr>
        <xdr:cNvPr id="119" name="그림 118">
          <a:extLst>
            <a:ext uri="{FF2B5EF4-FFF2-40B4-BE49-F238E27FC236}">
              <a16:creationId xmlns:a16="http://schemas.microsoft.com/office/drawing/2014/main" id="{1C4328AA-6501-DA74-04AA-B4C631161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18994078" y="49009250"/>
          <a:ext cx="1904999" cy="1449714"/>
        </a:xfrm>
        <a:prstGeom prst="rect">
          <a:avLst/>
        </a:prstGeom>
      </xdr:spPr>
    </xdr:pic>
    <xdr:clientData/>
  </xdr:twoCellAnchor>
  <xdr:twoCellAnchor>
    <xdr:from>
      <xdr:col>8</xdr:col>
      <xdr:colOff>83548</xdr:colOff>
      <xdr:row>36</xdr:row>
      <xdr:rowOff>149679</xdr:rowOff>
    </xdr:from>
    <xdr:to>
      <xdr:col>8</xdr:col>
      <xdr:colOff>1306286</xdr:colOff>
      <xdr:row>36</xdr:row>
      <xdr:rowOff>530679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952E9DA0-761F-404B-A9D6-93497DD795B5}"/>
            </a:ext>
          </a:extLst>
        </xdr:cNvPr>
        <xdr:cNvSpPr/>
      </xdr:nvSpPr>
      <xdr:spPr>
        <a:xfrm>
          <a:off x="17854477" y="48931286"/>
          <a:ext cx="1222738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1545226</xdr:colOff>
      <xdr:row>36</xdr:row>
      <xdr:rowOff>151584</xdr:rowOff>
    </xdr:from>
    <xdr:to>
      <xdr:col>8</xdr:col>
      <xdr:colOff>2313214</xdr:colOff>
      <xdr:row>36</xdr:row>
      <xdr:rowOff>532584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538217DA-8F02-4300-A6A4-4992CAA7392A}"/>
            </a:ext>
          </a:extLst>
        </xdr:cNvPr>
        <xdr:cNvSpPr/>
      </xdr:nvSpPr>
      <xdr:spPr>
        <a:xfrm>
          <a:off x="19316155" y="48933191"/>
          <a:ext cx="767988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-1</xdr:colOff>
      <xdr:row>36</xdr:row>
      <xdr:rowOff>1</xdr:rowOff>
    </xdr:from>
    <xdr:to>
      <xdr:col>8</xdr:col>
      <xdr:colOff>1427116</xdr:colOff>
      <xdr:row>37</xdr:row>
      <xdr:rowOff>21381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6134C358-3D26-1E4B-89DD-8DA7FFB93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18597167" y="46477633"/>
          <a:ext cx="1926381" cy="1427117"/>
        </a:xfrm>
        <a:prstGeom prst="rect">
          <a:avLst/>
        </a:prstGeom>
      </xdr:spPr>
    </xdr:pic>
    <xdr:clientData/>
  </xdr:twoCellAnchor>
  <xdr:oneCellAnchor>
    <xdr:from>
      <xdr:col>8</xdr:col>
      <xdr:colOff>0</xdr:colOff>
      <xdr:row>25</xdr:row>
      <xdr:rowOff>0</xdr:rowOff>
    </xdr:from>
    <xdr:ext cx="1246482" cy="1905000"/>
    <xdr:pic>
      <xdr:nvPicPr>
        <xdr:cNvPr id="76" name="그림 75">
          <a:extLst>
            <a:ext uri="{FF2B5EF4-FFF2-40B4-BE49-F238E27FC236}">
              <a16:creationId xmlns:a16="http://schemas.microsoft.com/office/drawing/2014/main" id="{804FCFFF-95C4-6E46-9881-1241FEE42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30141333"/>
          <a:ext cx="1246482" cy="1905000"/>
        </a:xfrm>
        <a:prstGeom prst="rect">
          <a:avLst/>
        </a:prstGeom>
      </xdr:spPr>
    </xdr:pic>
    <xdr:clientData/>
  </xdr:oneCellAnchor>
  <xdr:twoCellAnchor>
    <xdr:from>
      <xdr:col>8</xdr:col>
      <xdr:colOff>124370</xdr:colOff>
      <xdr:row>25</xdr:row>
      <xdr:rowOff>95250</xdr:rowOff>
    </xdr:from>
    <xdr:to>
      <xdr:col>8</xdr:col>
      <xdr:colOff>1180011</xdr:colOff>
      <xdr:row>25</xdr:row>
      <xdr:rowOff>1811655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D13AE9EC-A7E3-064F-B252-91C5360CC169}"/>
            </a:ext>
          </a:extLst>
        </xdr:cNvPr>
        <xdr:cNvSpPr/>
      </xdr:nvSpPr>
      <xdr:spPr>
        <a:xfrm>
          <a:off x="19005037" y="30236583"/>
          <a:ext cx="1055641" cy="171640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36</xdr:row>
      <xdr:rowOff>1</xdr:rowOff>
    </xdr:from>
    <xdr:to>
      <xdr:col>8</xdr:col>
      <xdr:colOff>1430286</xdr:colOff>
      <xdr:row>37</xdr:row>
      <xdr:rowOff>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B47765F6-8C6B-1946-ABB2-06CDDF886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18609443" y="46465358"/>
          <a:ext cx="1904999" cy="1430286"/>
        </a:xfrm>
        <a:prstGeom prst="rect">
          <a:avLst/>
        </a:prstGeom>
      </xdr:spPr>
    </xdr:pic>
    <xdr:clientData/>
  </xdr:twoCellAnchor>
  <xdr:oneCellAnchor>
    <xdr:from>
      <xdr:col>8</xdr:col>
      <xdr:colOff>17511</xdr:colOff>
      <xdr:row>31</xdr:row>
      <xdr:rowOff>0</xdr:rowOff>
    </xdr:from>
    <xdr:ext cx="5010979" cy="1905000"/>
    <xdr:pic>
      <xdr:nvPicPr>
        <xdr:cNvPr id="13" name="그림 12">
          <a:extLst>
            <a:ext uri="{FF2B5EF4-FFF2-40B4-BE49-F238E27FC236}">
              <a16:creationId xmlns:a16="http://schemas.microsoft.com/office/drawing/2014/main" id="{E92E8FB7-A61A-B44A-8BB2-D71B06207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98178" y="38811200"/>
          <a:ext cx="5010979" cy="19050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32</xdr:row>
      <xdr:rowOff>0</xdr:rowOff>
    </xdr:from>
    <xdr:ext cx="2690604" cy="1905000"/>
    <xdr:pic>
      <xdr:nvPicPr>
        <xdr:cNvPr id="71" name="그림 70">
          <a:extLst>
            <a:ext uri="{FF2B5EF4-FFF2-40B4-BE49-F238E27FC236}">
              <a16:creationId xmlns:a16="http://schemas.microsoft.com/office/drawing/2014/main" id="{593624DC-D2A7-4F10-AD51-955263F73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43714" y="41060914"/>
          <a:ext cx="2690604" cy="19050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30</xdr:row>
      <xdr:rowOff>0</xdr:rowOff>
    </xdr:from>
    <xdr:ext cx="2690604" cy="1905000"/>
    <xdr:pic>
      <xdr:nvPicPr>
        <xdr:cNvPr id="67" name="그림 66">
          <a:extLst>
            <a:ext uri="{FF2B5EF4-FFF2-40B4-BE49-F238E27FC236}">
              <a16:creationId xmlns:a16="http://schemas.microsoft.com/office/drawing/2014/main" id="{20E6EDFB-849E-46B8-A1A6-A6B69862D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43714" y="37250914"/>
          <a:ext cx="2690604" cy="1905000"/>
        </a:xfrm>
        <a:prstGeom prst="rect">
          <a:avLst/>
        </a:prstGeom>
      </xdr:spPr>
    </xdr:pic>
    <xdr:clientData/>
  </xdr:oneCellAnchor>
  <xdr:oneCellAnchor>
    <xdr:from>
      <xdr:col>8</xdr:col>
      <xdr:colOff>2296884</xdr:colOff>
      <xdr:row>35</xdr:row>
      <xdr:rowOff>0</xdr:rowOff>
    </xdr:from>
    <xdr:ext cx="1825635" cy="1905000"/>
    <xdr:pic>
      <xdr:nvPicPr>
        <xdr:cNvPr id="57" name="그림 56">
          <a:extLst>
            <a:ext uri="{FF2B5EF4-FFF2-40B4-BE49-F238E27FC236}">
              <a16:creationId xmlns:a16="http://schemas.microsoft.com/office/drawing/2014/main" id="{8683771A-6905-42EF-BBCB-AA6263EBF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040598" y="46775914"/>
          <a:ext cx="1825635" cy="19050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35</xdr:row>
      <xdr:rowOff>0</xdr:rowOff>
    </xdr:from>
    <xdr:ext cx="2272110" cy="1905000"/>
    <xdr:pic>
      <xdr:nvPicPr>
        <xdr:cNvPr id="17" name="그림 16">
          <a:extLst>
            <a:ext uri="{FF2B5EF4-FFF2-40B4-BE49-F238E27FC236}">
              <a16:creationId xmlns:a16="http://schemas.microsoft.com/office/drawing/2014/main" id="{183110E4-D4A8-45A5-8F40-CAB7E3B9E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43714" y="46775914"/>
          <a:ext cx="2272110" cy="1905000"/>
        </a:xfrm>
        <a:prstGeom prst="rect">
          <a:avLst/>
        </a:prstGeom>
      </xdr:spPr>
    </xdr:pic>
    <xdr:clientData/>
  </xdr:oneCellAnchor>
  <xdr:twoCellAnchor editAs="oneCell">
    <xdr:from>
      <xdr:col>8</xdr:col>
      <xdr:colOff>1457864</xdr:colOff>
      <xdr:row>36</xdr:row>
      <xdr:rowOff>1</xdr:rowOff>
    </xdr:from>
    <xdr:to>
      <xdr:col>8</xdr:col>
      <xdr:colOff>2911118</xdr:colOff>
      <xdr:row>37</xdr:row>
      <xdr:rowOff>0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C7CD4B1C-AEA7-BBE8-0BDD-4434BAB56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19000063" y="49010338"/>
          <a:ext cx="1904999" cy="144753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1</xdr:rowOff>
    </xdr:from>
    <xdr:to>
      <xdr:col>8</xdr:col>
      <xdr:colOff>1430286</xdr:colOff>
      <xdr:row>37</xdr:row>
      <xdr:rowOff>0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F1D85BA8-1F3D-1D1F-B514-EDFD50032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17529762" y="49022775"/>
          <a:ext cx="1904999" cy="1422666"/>
        </a:xfrm>
        <a:prstGeom prst="rect">
          <a:avLst/>
        </a:prstGeom>
      </xdr:spPr>
    </xdr:pic>
    <xdr:clientData/>
  </xdr:twoCellAnchor>
  <xdr:oneCellAnchor>
    <xdr:from>
      <xdr:col>8</xdr:col>
      <xdr:colOff>0</xdr:colOff>
      <xdr:row>17</xdr:row>
      <xdr:rowOff>0</xdr:rowOff>
    </xdr:from>
    <xdr:ext cx="2553128" cy="1905000"/>
    <xdr:pic>
      <xdr:nvPicPr>
        <xdr:cNvPr id="2" name="그림 1">
          <a:extLst>
            <a:ext uri="{FF2B5EF4-FFF2-40B4-BE49-F238E27FC236}">
              <a16:creationId xmlns:a16="http://schemas.microsoft.com/office/drawing/2014/main" id="{30137D20-9B10-4FDC-AD53-A3D6F8626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14833600"/>
          <a:ext cx="2553128" cy="19050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16</xdr:row>
      <xdr:rowOff>0</xdr:rowOff>
    </xdr:from>
    <xdr:ext cx="2553128" cy="1905000"/>
    <xdr:pic>
      <xdr:nvPicPr>
        <xdr:cNvPr id="3" name="그림 2">
          <a:extLst>
            <a:ext uri="{FF2B5EF4-FFF2-40B4-BE49-F238E27FC236}">
              <a16:creationId xmlns:a16="http://schemas.microsoft.com/office/drawing/2014/main" id="{0E598D51-87DA-41A1-9357-9E0B9C9BA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12920133"/>
          <a:ext cx="2553128" cy="1905000"/>
        </a:xfrm>
        <a:prstGeom prst="rect">
          <a:avLst/>
        </a:prstGeom>
      </xdr:spPr>
    </xdr:pic>
    <xdr:clientData/>
  </xdr:oneCellAnchor>
  <xdr:oneCellAnchor>
    <xdr:from>
      <xdr:col>8</xdr:col>
      <xdr:colOff>-1</xdr:colOff>
      <xdr:row>19</xdr:row>
      <xdr:rowOff>0</xdr:rowOff>
    </xdr:from>
    <xdr:ext cx="1466535" cy="1905000"/>
    <xdr:pic>
      <xdr:nvPicPr>
        <xdr:cNvPr id="4" name="그림 3">
          <a:extLst>
            <a:ext uri="{FF2B5EF4-FFF2-40B4-BE49-F238E27FC236}">
              <a16:creationId xmlns:a16="http://schemas.microsoft.com/office/drawing/2014/main" id="{5BEC359B-0997-40B3-919B-20B3CA2008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8880666" y="18660533"/>
          <a:ext cx="1466535" cy="19050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20</xdr:row>
      <xdr:rowOff>0</xdr:rowOff>
    </xdr:from>
    <xdr:ext cx="1441967" cy="1905000"/>
    <xdr:pic>
      <xdr:nvPicPr>
        <xdr:cNvPr id="5" name="그림 4">
          <a:extLst>
            <a:ext uri="{FF2B5EF4-FFF2-40B4-BE49-F238E27FC236}">
              <a16:creationId xmlns:a16="http://schemas.microsoft.com/office/drawing/2014/main" id="{70B1EBE3-8BE9-451D-9CB5-21690ABCA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20574000"/>
          <a:ext cx="1441967" cy="1905000"/>
        </a:xfrm>
        <a:prstGeom prst="rect">
          <a:avLst/>
        </a:prstGeom>
      </xdr:spPr>
    </xdr:pic>
    <xdr:clientData/>
  </xdr:oneCellAnchor>
  <xdr:oneCellAnchor>
    <xdr:from>
      <xdr:col>7</xdr:col>
      <xdr:colOff>1960216</xdr:colOff>
      <xdr:row>21</xdr:row>
      <xdr:rowOff>0</xdr:rowOff>
    </xdr:from>
    <xdr:ext cx="3156857" cy="1914113"/>
    <xdr:pic>
      <xdr:nvPicPr>
        <xdr:cNvPr id="6" name="그림 5">
          <a:extLst>
            <a:ext uri="{FF2B5EF4-FFF2-40B4-BE49-F238E27FC236}">
              <a16:creationId xmlns:a16="http://schemas.microsoft.com/office/drawing/2014/main" id="{44F4C111-0B56-490F-BE84-744E75D4BC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8876616" y="22487467"/>
          <a:ext cx="3156857" cy="1914113"/>
        </a:xfrm>
        <a:prstGeom prst="rect">
          <a:avLst/>
        </a:prstGeom>
      </xdr:spPr>
    </xdr:pic>
    <xdr:clientData/>
  </xdr:oneCellAnchor>
  <xdr:oneCellAnchor>
    <xdr:from>
      <xdr:col>8</xdr:col>
      <xdr:colOff>10188</xdr:colOff>
      <xdr:row>22</xdr:row>
      <xdr:rowOff>0</xdr:rowOff>
    </xdr:from>
    <xdr:ext cx="1541026" cy="1909628"/>
    <xdr:pic>
      <xdr:nvPicPr>
        <xdr:cNvPr id="7" name="그림 6">
          <a:extLst>
            <a:ext uri="{FF2B5EF4-FFF2-40B4-BE49-F238E27FC236}">
              <a16:creationId xmlns:a16="http://schemas.microsoft.com/office/drawing/2014/main" id="{AD8D2488-15A2-4402-87C4-14A748FDC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90855" y="24400933"/>
          <a:ext cx="1541026" cy="1909628"/>
        </a:xfrm>
        <a:prstGeom prst="rect">
          <a:avLst/>
        </a:prstGeom>
      </xdr:spPr>
    </xdr:pic>
    <xdr:clientData/>
  </xdr:oneCellAnchor>
  <xdr:twoCellAnchor>
    <xdr:from>
      <xdr:col>8</xdr:col>
      <xdr:colOff>273456</xdr:colOff>
      <xdr:row>16</xdr:row>
      <xdr:rowOff>190500</xdr:rowOff>
    </xdr:from>
    <xdr:to>
      <xdr:col>8</xdr:col>
      <xdr:colOff>1319892</xdr:colOff>
      <xdr:row>16</xdr:row>
      <xdr:rowOff>1728107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E22C8D86-3E63-4217-9865-12F9D3BA8A61}"/>
            </a:ext>
          </a:extLst>
        </xdr:cNvPr>
        <xdr:cNvSpPr/>
      </xdr:nvSpPr>
      <xdr:spPr>
        <a:xfrm>
          <a:off x="18029961" y="15544800"/>
          <a:ext cx="1040721" cy="154141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1084786</xdr:colOff>
      <xdr:row>17</xdr:row>
      <xdr:rowOff>210637</xdr:rowOff>
    </xdr:from>
    <xdr:to>
      <xdr:col>8</xdr:col>
      <xdr:colOff>2054678</xdr:colOff>
      <xdr:row>17</xdr:row>
      <xdr:rowOff>1782536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7A2C3773-CF6A-4D83-9D01-2B0679A57269}"/>
            </a:ext>
          </a:extLst>
        </xdr:cNvPr>
        <xdr:cNvSpPr/>
      </xdr:nvSpPr>
      <xdr:spPr>
        <a:xfrm>
          <a:off x="18843196" y="17466127"/>
          <a:ext cx="966082" cy="157380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703487</xdr:colOff>
      <xdr:row>19</xdr:row>
      <xdr:rowOff>193222</xdr:rowOff>
    </xdr:from>
    <xdr:to>
      <xdr:col>8</xdr:col>
      <xdr:colOff>1442356</xdr:colOff>
      <xdr:row>19</xdr:row>
      <xdr:rowOff>1809750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625E4313-6F90-4CD5-A12E-2066F3AB7346}"/>
            </a:ext>
          </a:extLst>
        </xdr:cNvPr>
        <xdr:cNvSpPr/>
      </xdr:nvSpPr>
      <xdr:spPr>
        <a:xfrm>
          <a:off x="18461897" y="21262522"/>
          <a:ext cx="733154" cy="161271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44420</xdr:colOff>
      <xdr:row>20</xdr:row>
      <xdr:rowOff>211728</xdr:rowOff>
    </xdr:from>
    <xdr:to>
      <xdr:col>8</xdr:col>
      <xdr:colOff>938892</xdr:colOff>
      <xdr:row>20</xdr:row>
      <xdr:rowOff>1836965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ED43261D-DBC1-43DD-91B7-35B1145AEC97}"/>
            </a:ext>
          </a:extLst>
        </xdr:cNvPr>
        <xdr:cNvSpPr/>
      </xdr:nvSpPr>
      <xdr:spPr>
        <a:xfrm>
          <a:off x="17800925" y="23182218"/>
          <a:ext cx="888757" cy="163095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</xdr:col>
      <xdr:colOff>0</xdr:colOff>
      <xdr:row>37</xdr:row>
      <xdr:rowOff>0</xdr:rowOff>
    </xdr:from>
    <xdr:ext cx="2866457" cy="1905000"/>
    <xdr:pic>
      <xdr:nvPicPr>
        <xdr:cNvPr id="16" name="그림 15">
          <a:extLst>
            <a:ext uri="{FF2B5EF4-FFF2-40B4-BE49-F238E27FC236}">
              <a16:creationId xmlns:a16="http://schemas.microsoft.com/office/drawing/2014/main" id="{F3B24CAA-DF88-4167-9945-37A0ACE4D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flipH="1">
          <a:off x="17754600" y="48768000"/>
          <a:ext cx="2866457" cy="1905000"/>
        </a:xfrm>
        <a:prstGeom prst="rect">
          <a:avLst/>
        </a:prstGeom>
      </xdr:spPr>
    </xdr:pic>
    <xdr:clientData/>
  </xdr:oneCellAnchor>
  <xdr:twoCellAnchor>
    <xdr:from>
      <xdr:col>8</xdr:col>
      <xdr:colOff>68035</xdr:colOff>
      <xdr:row>21</xdr:row>
      <xdr:rowOff>37011</xdr:rowOff>
    </xdr:from>
    <xdr:to>
      <xdr:col>8</xdr:col>
      <xdr:colOff>3075214</xdr:colOff>
      <xdr:row>21</xdr:row>
      <xdr:rowOff>1836965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2A4480BA-1FA9-4ACE-A153-DE4A4AE0D422}"/>
            </a:ext>
          </a:extLst>
        </xdr:cNvPr>
        <xdr:cNvSpPr/>
      </xdr:nvSpPr>
      <xdr:spPr>
        <a:xfrm>
          <a:off x="17820730" y="24916311"/>
          <a:ext cx="3007179" cy="180185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165190</xdr:colOff>
      <xdr:row>22</xdr:row>
      <xdr:rowOff>66131</xdr:rowOff>
    </xdr:from>
    <xdr:to>
      <xdr:col>8</xdr:col>
      <xdr:colOff>1496785</xdr:colOff>
      <xdr:row>22</xdr:row>
      <xdr:rowOff>1823357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7C7E3A89-2E76-48BA-B4D9-8BA9371A3B54}"/>
            </a:ext>
          </a:extLst>
        </xdr:cNvPr>
        <xdr:cNvSpPr/>
      </xdr:nvSpPr>
      <xdr:spPr>
        <a:xfrm>
          <a:off x="17923600" y="26848526"/>
          <a:ext cx="1329690" cy="17572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2535567</xdr:colOff>
      <xdr:row>24</xdr:row>
      <xdr:rowOff>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4DDBA970-76E1-45A1-86F2-31F522884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26314400"/>
          <a:ext cx="2535567" cy="191346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2531757</xdr:colOff>
      <xdr:row>25</xdr:row>
      <xdr:rowOff>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A51F39C-FFBF-4292-B2CC-3B7436C56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28227867"/>
          <a:ext cx="2531757" cy="1913466"/>
        </a:xfrm>
        <a:prstGeom prst="rect">
          <a:avLst/>
        </a:prstGeom>
      </xdr:spPr>
    </xdr:pic>
    <xdr:clientData/>
  </xdr:twoCellAnchor>
  <xdr:twoCellAnchor>
    <xdr:from>
      <xdr:col>8</xdr:col>
      <xdr:colOff>1183821</xdr:colOff>
      <xdr:row>23</xdr:row>
      <xdr:rowOff>207918</xdr:rowOff>
    </xdr:from>
    <xdr:to>
      <xdr:col>8</xdr:col>
      <xdr:colOff>2122714</xdr:colOff>
      <xdr:row>23</xdr:row>
      <xdr:rowOff>1129394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17B9DAF0-4168-4BEB-A958-8E570364C73B}"/>
            </a:ext>
          </a:extLst>
        </xdr:cNvPr>
        <xdr:cNvSpPr/>
      </xdr:nvSpPr>
      <xdr:spPr>
        <a:xfrm>
          <a:off x="18938421" y="28901028"/>
          <a:ext cx="936988" cy="91385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355689</xdr:colOff>
      <xdr:row>24</xdr:row>
      <xdr:rowOff>322761</xdr:rowOff>
    </xdr:from>
    <xdr:to>
      <xdr:col>8</xdr:col>
      <xdr:colOff>1632856</xdr:colOff>
      <xdr:row>24</xdr:row>
      <xdr:rowOff>1700893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1EC8BFCC-B9A8-429C-97F6-FB1D04BBD400}"/>
            </a:ext>
          </a:extLst>
        </xdr:cNvPr>
        <xdr:cNvSpPr/>
      </xdr:nvSpPr>
      <xdr:spPr>
        <a:xfrm>
          <a:off x="18114099" y="30920871"/>
          <a:ext cx="1271452" cy="137051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</xdr:col>
      <xdr:colOff>0</xdr:colOff>
      <xdr:row>18</xdr:row>
      <xdr:rowOff>0</xdr:rowOff>
    </xdr:from>
    <xdr:ext cx="1932214" cy="1907369"/>
    <xdr:pic>
      <xdr:nvPicPr>
        <xdr:cNvPr id="28" name="그림 27">
          <a:extLst>
            <a:ext uri="{FF2B5EF4-FFF2-40B4-BE49-F238E27FC236}">
              <a16:creationId xmlns:a16="http://schemas.microsoft.com/office/drawing/2014/main" id="{8ED70FB2-CD04-430E-A6D3-0709447A5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16747067"/>
          <a:ext cx="1932214" cy="1907369"/>
        </a:xfrm>
        <a:prstGeom prst="rect">
          <a:avLst/>
        </a:prstGeom>
      </xdr:spPr>
    </xdr:pic>
    <xdr:clientData/>
  </xdr:oneCellAnchor>
  <xdr:twoCellAnchor>
    <xdr:from>
      <xdr:col>8</xdr:col>
      <xdr:colOff>106950</xdr:colOff>
      <xdr:row>18</xdr:row>
      <xdr:rowOff>91440</xdr:rowOff>
    </xdr:from>
    <xdr:to>
      <xdr:col>8</xdr:col>
      <xdr:colOff>1864177</xdr:colOff>
      <xdr:row>18</xdr:row>
      <xdr:rowOff>1792332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69606CDC-3A27-4B64-99A3-89268FE6889C}"/>
            </a:ext>
          </a:extLst>
        </xdr:cNvPr>
        <xdr:cNvSpPr/>
      </xdr:nvSpPr>
      <xdr:spPr>
        <a:xfrm>
          <a:off x="17859645" y="19259550"/>
          <a:ext cx="1759132" cy="169708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</xdr:col>
      <xdr:colOff>0</xdr:colOff>
      <xdr:row>15</xdr:row>
      <xdr:rowOff>0</xdr:rowOff>
    </xdr:from>
    <xdr:ext cx="3152950" cy="1905000"/>
    <xdr:pic>
      <xdr:nvPicPr>
        <xdr:cNvPr id="30" name="그림 29">
          <a:extLst>
            <a:ext uri="{FF2B5EF4-FFF2-40B4-BE49-F238E27FC236}">
              <a16:creationId xmlns:a16="http://schemas.microsoft.com/office/drawing/2014/main" id="{4F9CEAE3-62DD-4FC5-8F9D-EB472F85A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11006667"/>
          <a:ext cx="3152950" cy="1905000"/>
        </a:xfrm>
        <a:prstGeom prst="rect">
          <a:avLst/>
        </a:prstGeom>
      </xdr:spPr>
    </xdr:pic>
    <xdr:clientData/>
  </xdr:oneCellAnchor>
  <xdr:twoCellAnchor>
    <xdr:from>
      <xdr:col>8</xdr:col>
      <xdr:colOff>68035</xdr:colOff>
      <xdr:row>15</xdr:row>
      <xdr:rowOff>64226</xdr:rowOff>
    </xdr:from>
    <xdr:to>
      <xdr:col>8</xdr:col>
      <xdr:colOff>3079024</xdr:colOff>
      <xdr:row>15</xdr:row>
      <xdr:rowOff>1869895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FDC0335D-216C-4BB5-AA68-BD1EB88B50AF}"/>
            </a:ext>
          </a:extLst>
        </xdr:cNvPr>
        <xdr:cNvSpPr/>
      </xdr:nvSpPr>
      <xdr:spPr>
        <a:xfrm>
          <a:off x="17820730" y="13509716"/>
          <a:ext cx="3010989" cy="180947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</xdr:col>
      <xdr:colOff>0</xdr:colOff>
      <xdr:row>14</xdr:row>
      <xdr:rowOff>0</xdr:rowOff>
    </xdr:from>
    <xdr:ext cx="2535567" cy="1905000"/>
    <xdr:pic>
      <xdr:nvPicPr>
        <xdr:cNvPr id="33" name="그림 32">
          <a:extLst>
            <a:ext uri="{FF2B5EF4-FFF2-40B4-BE49-F238E27FC236}">
              <a16:creationId xmlns:a16="http://schemas.microsoft.com/office/drawing/2014/main" id="{97335F0A-A293-4781-9640-145C55240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9093200"/>
          <a:ext cx="2535567" cy="1905000"/>
        </a:xfrm>
        <a:prstGeom prst="rect">
          <a:avLst/>
        </a:prstGeom>
      </xdr:spPr>
    </xdr:pic>
    <xdr:clientData/>
  </xdr:oneCellAnchor>
  <xdr:twoCellAnchor>
    <xdr:from>
      <xdr:col>8</xdr:col>
      <xdr:colOff>828131</xdr:colOff>
      <xdr:row>14</xdr:row>
      <xdr:rowOff>66131</xdr:rowOff>
    </xdr:from>
    <xdr:to>
      <xdr:col>8</xdr:col>
      <xdr:colOff>1932214</xdr:colOff>
      <xdr:row>14</xdr:row>
      <xdr:rowOff>1700893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45B6376C-0DDF-425D-ABAE-06F087514B47}"/>
            </a:ext>
          </a:extLst>
        </xdr:cNvPr>
        <xdr:cNvSpPr/>
      </xdr:nvSpPr>
      <xdr:spPr>
        <a:xfrm>
          <a:off x="18580826" y="11608526"/>
          <a:ext cx="1104083" cy="163285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</xdr:col>
      <xdr:colOff>-1</xdr:colOff>
      <xdr:row>11</xdr:row>
      <xdr:rowOff>0</xdr:rowOff>
    </xdr:from>
    <xdr:ext cx="1632857" cy="1913984"/>
    <xdr:pic>
      <xdr:nvPicPr>
        <xdr:cNvPr id="35" name="그림 34">
          <a:extLst>
            <a:ext uri="{FF2B5EF4-FFF2-40B4-BE49-F238E27FC236}">
              <a16:creationId xmlns:a16="http://schemas.microsoft.com/office/drawing/2014/main" id="{0C1452EE-4494-4482-AC0E-8E447B5D5C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8880666" y="3352800"/>
          <a:ext cx="1632857" cy="1913984"/>
        </a:xfrm>
        <a:prstGeom prst="rect">
          <a:avLst/>
        </a:prstGeom>
      </xdr:spPr>
    </xdr:pic>
    <xdr:clientData/>
  </xdr:oneCellAnchor>
  <xdr:twoCellAnchor>
    <xdr:from>
      <xdr:col>8</xdr:col>
      <xdr:colOff>58238</xdr:colOff>
      <xdr:row>11</xdr:row>
      <xdr:rowOff>25308</xdr:rowOff>
    </xdr:from>
    <xdr:to>
      <xdr:col>8</xdr:col>
      <xdr:colOff>1592035</xdr:colOff>
      <xdr:row>11</xdr:row>
      <xdr:rowOff>1850571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69D949D-69D0-497B-8DAA-CBDE9793B40B}"/>
            </a:ext>
          </a:extLst>
        </xdr:cNvPr>
        <xdr:cNvSpPr/>
      </xdr:nvSpPr>
      <xdr:spPr>
        <a:xfrm>
          <a:off x="17809028" y="5850798"/>
          <a:ext cx="1535702" cy="182526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</xdr:col>
      <xdr:colOff>0</xdr:colOff>
      <xdr:row>12</xdr:row>
      <xdr:rowOff>0</xdr:rowOff>
    </xdr:from>
    <xdr:ext cx="1791778" cy="1905000"/>
    <xdr:pic>
      <xdr:nvPicPr>
        <xdr:cNvPr id="37" name="그림 36">
          <a:extLst>
            <a:ext uri="{FF2B5EF4-FFF2-40B4-BE49-F238E27FC236}">
              <a16:creationId xmlns:a16="http://schemas.microsoft.com/office/drawing/2014/main" id="{1F8AA86C-E6D7-4414-8CCE-C5717B664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5266267"/>
          <a:ext cx="1791778" cy="1905000"/>
        </a:xfrm>
        <a:prstGeom prst="rect">
          <a:avLst/>
        </a:prstGeom>
      </xdr:spPr>
    </xdr:pic>
    <xdr:clientData/>
  </xdr:oneCellAnchor>
  <xdr:twoCellAnchor>
    <xdr:from>
      <xdr:col>8</xdr:col>
      <xdr:colOff>124368</xdr:colOff>
      <xdr:row>12</xdr:row>
      <xdr:rowOff>106953</xdr:rowOff>
    </xdr:from>
    <xdr:to>
      <xdr:col>8</xdr:col>
      <xdr:colOff>1673678</xdr:colOff>
      <xdr:row>12</xdr:row>
      <xdr:rowOff>1809750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B85E69D3-0081-44B4-A710-ED772FEA9AEA}"/>
            </a:ext>
          </a:extLst>
        </xdr:cNvPr>
        <xdr:cNvSpPr/>
      </xdr:nvSpPr>
      <xdr:spPr>
        <a:xfrm>
          <a:off x="17880873" y="7839348"/>
          <a:ext cx="1547405" cy="170089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165191</xdr:colOff>
      <xdr:row>30</xdr:row>
      <xdr:rowOff>58238</xdr:rowOff>
    </xdr:from>
    <xdr:to>
      <xdr:col>8</xdr:col>
      <xdr:colOff>2492829</xdr:colOff>
      <xdr:row>30</xdr:row>
      <xdr:rowOff>1836964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8335D837-C2DD-4954-AA7E-A5212407B8AA}"/>
            </a:ext>
          </a:extLst>
        </xdr:cNvPr>
        <xdr:cNvSpPr/>
      </xdr:nvSpPr>
      <xdr:spPr>
        <a:xfrm>
          <a:off x="17908905" y="37309152"/>
          <a:ext cx="2327638" cy="17787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207917</xdr:colOff>
      <xdr:row>31</xdr:row>
      <xdr:rowOff>447131</xdr:rowOff>
    </xdr:from>
    <xdr:to>
      <xdr:col>8</xdr:col>
      <xdr:colOff>4931229</xdr:colOff>
      <xdr:row>31</xdr:row>
      <xdr:rowOff>1782536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7FF62D43-1287-4B93-B78C-D2C17478E0BD}"/>
            </a:ext>
          </a:extLst>
        </xdr:cNvPr>
        <xdr:cNvSpPr/>
      </xdr:nvSpPr>
      <xdr:spPr>
        <a:xfrm>
          <a:off x="17951631" y="39603045"/>
          <a:ext cx="4723312" cy="133540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1</xdr:colOff>
      <xdr:row>33</xdr:row>
      <xdr:rowOff>0</xdr:rowOff>
    </xdr:from>
    <xdr:to>
      <xdr:col>8</xdr:col>
      <xdr:colOff>2554573</xdr:colOff>
      <xdr:row>34</xdr:row>
      <xdr:rowOff>0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8930356A-40CC-4EEA-8291-B4965ED75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54601" y="43053000"/>
          <a:ext cx="2554572" cy="1905000"/>
        </a:xfrm>
        <a:prstGeom prst="rect">
          <a:avLst/>
        </a:prstGeom>
      </xdr:spPr>
    </xdr:pic>
    <xdr:clientData/>
  </xdr:twoCellAnchor>
  <xdr:twoCellAnchor editAs="oneCell">
    <xdr:from>
      <xdr:col>8</xdr:col>
      <xdr:colOff>2574187</xdr:colOff>
      <xdr:row>33</xdr:row>
      <xdr:rowOff>1</xdr:rowOff>
    </xdr:from>
    <xdr:to>
      <xdr:col>8</xdr:col>
      <xdr:colOff>4021461</xdr:colOff>
      <xdr:row>34</xdr:row>
      <xdr:rowOff>0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8FDAFF06-A315-4420-B796-1646BB1A5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 flipV="1">
          <a:off x="20098019" y="43279959"/>
          <a:ext cx="1904999" cy="1451084"/>
        </a:xfrm>
        <a:prstGeom prst="rect">
          <a:avLst/>
        </a:prstGeom>
      </xdr:spPr>
    </xdr:pic>
    <xdr:clientData/>
  </xdr:twoCellAnchor>
  <xdr:twoCellAnchor>
    <xdr:from>
      <xdr:col>8</xdr:col>
      <xdr:colOff>91984</xdr:colOff>
      <xdr:row>32</xdr:row>
      <xdr:rowOff>1001486</xdr:rowOff>
    </xdr:from>
    <xdr:to>
      <xdr:col>8</xdr:col>
      <xdr:colOff>2536372</xdr:colOff>
      <xdr:row>32</xdr:row>
      <xdr:rowOff>1740082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CE09184E-2F08-4608-8B6B-40CAF4042A64}"/>
            </a:ext>
          </a:extLst>
        </xdr:cNvPr>
        <xdr:cNvSpPr/>
      </xdr:nvSpPr>
      <xdr:spPr>
        <a:xfrm>
          <a:off x="17835698" y="42062400"/>
          <a:ext cx="2444388" cy="73859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60415</xdr:colOff>
      <xdr:row>33</xdr:row>
      <xdr:rowOff>571500</xdr:rowOff>
    </xdr:from>
    <xdr:to>
      <xdr:col>8</xdr:col>
      <xdr:colOff>2264500</xdr:colOff>
      <xdr:row>33</xdr:row>
      <xdr:rowOff>1415143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6701FC0A-7F3B-4E80-9602-939678D8AC23}"/>
            </a:ext>
          </a:extLst>
        </xdr:cNvPr>
        <xdr:cNvSpPr/>
      </xdr:nvSpPr>
      <xdr:spPr>
        <a:xfrm>
          <a:off x="17811205" y="43624500"/>
          <a:ext cx="2211705" cy="84554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2626178</xdr:colOff>
      <xdr:row>33</xdr:row>
      <xdr:rowOff>734785</xdr:rowOff>
    </xdr:from>
    <xdr:to>
      <xdr:col>8</xdr:col>
      <xdr:colOff>3945798</xdr:colOff>
      <xdr:row>33</xdr:row>
      <xdr:rowOff>1864178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03CCC2F0-3610-41AC-ACC8-2003906D73AA}"/>
            </a:ext>
          </a:extLst>
        </xdr:cNvPr>
        <xdr:cNvSpPr/>
      </xdr:nvSpPr>
      <xdr:spPr>
        <a:xfrm>
          <a:off x="20380778" y="43789690"/>
          <a:ext cx="1315810" cy="112748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2389958</xdr:colOff>
      <xdr:row>35</xdr:row>
      <xdr:rowOff>199753</xdr:rowOff>
    </xdr:from>
    <xdr:to>
      <xdr:col>8</xdr:col>
      <xdr:colOff>4005943</xdr:colOff>
      <xdr:row>35</xdr:row>
      <xdr:rowOff>1796142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4ECBA729-C062-4903-AFA5-A92719206DE9}"/>
            </a:ext>
          </a:extLst>
        </xdr:cNvPr>
        <xdr:cNvSpPr/>
      </xdr:nvSpPr>
      <xdr:spPr>
        <a:xfrm>
          <a:off x="20133672" y="46975667"/>
          <a:ext cx="1615985" cy="159638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136071</xdr:colOff>
      <xdr:row>35</xdr:row>
      <xdr:rowOff>642257</xdr:rowOff>
    </xdr:from>
    <xdr:to>
      <xdr:col>8</xdr:col>
      <xdr:colOff>2242457</xdr:colOff>
      <xdr:row>35</xdr:row>
      <xdr:rowOff>1469572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EBB21EB2-7144-4684-91DA-A7DDFBC14FDF}"/>
            </a:ext>
          </a:extLst>
        </xdr:cNvPr>
        <xdr:cNvSpPr/>
      </xdr:nvSpPr>
      <xdr:spPr>
        <a:xfrm>
          <a:off x="17879785" y="47418171"/>
          <a:ext cx="2106386" cy="82731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1621427</xdr:colOff>
      <xdr:row>39</xdr:row>
      <xdr:rowOff>0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56A694E4-037C-450D-9EF9-55D3C6DB51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54600" y="50673000"/>
          <a:ext cx="1621427" cy="1905000"/>
        </a:xfrm>
        <a:prstGeom prst="rect">
          <a:avLst/>
        </a:prstGeom>
      </xdr:spPr>
    </xdr:pic>
    <xdr:clientData/>
  </xdr:twoCellAnchor>
  <xdr:twoCellAnchor>
    <xdr:from>
      <xdr:col>8</xdr:col>
      <xdr:colOff>83548</xdr:colOff>
      <xdr:row>38</xdr:row>
      <xdr:rowOff>58238</xdr:rowOff>
    </xdr:from>
    <xdr:to>
      <xdr:col>8</xdr:col>
      <xdr:colOff>1442358</xdr:colOff>
      <xdr:row>38</xdr:row>
      <xdr:rowOff>1836963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909AB465-7AB3-481E-B26F-5C4032E0BB9C}"/>
            </a:ext>
          </a:extLst>
        </xdr:cNvPr>
        <xdr:cNvSpPr/>
      </xdr:nvSpPr>
      <xdr:spPr>
        <a:xfrm>
          <a:off x="17840053" y="50727428"/>
          <a:ext cx="1355000" cy="178444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0</xdr:colOff>
      <xdr:row>39</xdr:row>
      <xdr:rowOff>1</xdr:rowOff>
    </xdr:from>
    <xdr:to>
      <xdr:col>9</xdr:col>
      <xdr:colOff>0</xdr:colOff>
      <xdr:row>40</xdr:row>
      <xdr:rowOff>1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C617B15E-3A3B-4292-868E-EF799BE3BE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54600" y="52578001"/>
          <a:ext cx="4981575" cy="1905000"/>
        </a:xfrm>
        <a:prstGeom prst="rect">
          <a:avLst/>
        </a:prstGeom>
      </xdr:spPr>
    </xdr:pic>
    <xdr:clientData/>
  </xdr:twoCellAnchor>
  <xdr:twoCellAnchor>
    <xdr:from>
      <xdr:col>8</xdr:col>
      <xdr:colOff>58237</xdr:colOff>
      <xdr:row>37</xdr:row>
      <xdr:rowOff>66131</xdr:rowOff>
    </xdr:from>
    <xdr:to>
      <xdr:col>8</xdr:col>
      <xdr:colOff>2775856</xdr:colOff>
      <xdr:row>37</xdr:row>
      <xdr:rowOff>1809750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ACF49CF2-A6FB-4B91-95D0-9CDCD8E20E5E}"/>
            </a:ext>
          </a:extLst>
        </xdr:cNvPr>
        <xdr:cNvSpPr/>
      </xdr:nvSpPr>
      <xdr:spPr>
        <a:xfrm>
          <a:off x="17809027" y="48832226"/>
          <a:ext cx="2719524" cy="17417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2180419</xdr:colOff>
      <xdr:row>40</xdr:row>
      <xdr:rowOff>0</xdr:rowOff>
    </xdr:from>
    <xdr:to>
      <xdr:col>8</xdr:col>
      <xdr:colOff>4721409</xdr:colOff>
      <xdr:row>41</xdr:row>
      <xdr:rowOff>0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495F9EBD-76D3-4B9D-95A9-D2FE5EDF31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936924" y="56388000"/>
          <a:ext cx="2539085" cy="1905000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40</xdr:row>
      <xdr:rowOff>0</xdr:rowOff>
    </xdr:from>
    <xdr:to>
      <xdr:col>8</xdr:col>
      <xdr:colOff>2149929</xdr:colOff>
      <xdr:row>41</xdr:row>
      <xdr:rowOff>0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6F2F4EFD-FF6E-42A8-93E2-AAF4700ED2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54601" y="56388000"/>
          <a:ext cx="2149928" cy="1905000"/>
        </a:xfrm>
        <a:prstGeom prst="rect">
          <a:avLst/>
        </a:prstGeom>
      </xdr:spPr>
    </xdr:pic>
    <xdr:clientData/>
  </xdr:twoCellAnchor>
  <xdr:twoCellAnchor>
    <xdr:from>
      <xdr:col>8</xdr:col>
      <xdr:colOff>480058</xdr:colOff>
      <xdr:row>39</xdr:row>
      <xdr:rowOff>447131</xdr:rowOff>
    </xdr:from>
    <xdr:to>
      <xdr:col>8</xdr:col>
      <xdr:colOff>4408713</xdr:colOff>
      <xdr:row>39</xdr:row>
      <xdr:rowOff>1292679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0831E789-C39C-44FC-841C-22664052EFA5}"/>
            </a:ext>
          </a:extLst>
        </xdr:cNvPr>
        <xdr:cNvSpPr/>
      </xdr:nvSpPr>
      <xdr:spPr>
        <a:xfrm>
          <a:off x="18230848" y="53023226"/>
          <a:ext cx="3930560" cy="84745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546190</xdr:colOff>
      <xdr:row>40</xdr:row>
      <xdr:rowOff>165191</xdr:rowOff>
    </xdr:from>
    <xdr:to>
      <xdr:col>8</xdr:col>
      <xdr:colOff>1535701</xdr:colOff>
      <xdr:row>40</xdr:row>
      <xdr:rowOff>1836964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A03CA918-1AE6-4C0D-8B8C-FF91B2B6C0AC}"/>
            </a:ext>
          </a:extLst>
        </xdr:cNvPr>
        <xdr:cNvSpPr/>
      </xdr:nvSpPr>
      <xdr:spPr>
        <a:xfrm>
          <a:off x="18304600" y="56557001"/>
          <a:ext cx="989511" cy="166986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2344238</xdr:colOff>
      <xdr:row>40</xdr:row>
      <xdr:rowOff>124369</xdr:rowOff>
    </xdr:from>
    <xdr:to>
      <xdr:col>8</xdr:col>
      <xdr:colOff>4109357</xdr:colOff>
      <xdr:row>40</xdr:row>
      <xdr:rowOff>1790427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9EE01CCD-CE15-4AA1-8505-AEBF51F24FA8}"/>
            </a:ext>
          </a:extLst>
        </xdr:cNvPr>
        <xdr:cNvSpPr/>
      </xdr:nvSpPr>
      <xdr:spPr>
        <a:xfrm>
          <a:off x="20095028" y="56514274"/>
          <a:ext cx="1767024" cy="166415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9</xdr:col>
      <xdr:colOff>0</xdr:colOff>
      <xdr:row>42</xdr:row>
      <xdr:rowOff>0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3FFD20D6-56CF-4FF3-A600-F1DFCB54B7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54600" y="60198000"/>
          <a:ext cx="4981575" cy="1905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1</xdr:rowOff>
    </xdr:from>
    <xdr:to>
      <xdr:col>8</xdr:col>
      <xdr:colOff>2002427</xdr:colOff>
      <xdr:row>14</xdr:row>
      <xdr:rowOff>1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C0ADC322-F4FD-4AA8-A4D3-55F5D55275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8880667" y="7179734"/>
          <a:ext cx="2002427" cy="1913467"/>
        </a:xfrm>
        <a:prstGeom prst="rect">
          <a:avLst/>
        </a:prstGeom>
      </xdr:spPr>
    </xdr:pic>
    <xdr:clientData/>
  </xdr:twoCellAnchor>
  <xdr:twoCellAnchor>
    <xdr:from>
      <xdr:col>8</xdr:col>
      <xdr:colOff>184240</xdr:colOff>
      <xdr:row>13</xdr:row>
      <xdr:rowOff>198119</xdr:rowOff>
    </xdr:from>
    <xdr:to>
      <xdr:col>8</xdr:col>
      <xdr:colOff>1755321</xdr:colOff>
      <xdr:row>13</xdr:row>
      <xdr:rowOff>1850572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8BF0CA8E-DFBD-4B41-9E19-0F31C0560AD9}"/>
            </a:ext>
          </a:extLst>
        </xdr:cNvPr>
        <xdr:cNvSpPr/>
      </xdr:nvSpPr>
      <xdr:spPr>
        <a:xfrm>
          <a:off x="17936935" y="9839324"/>
          <a:ext cx="1572986" cy="164673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3749584</xdr:colOff>
      <xdr:row>35</xdr:row>
      <xdr:rowOff>1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71EE5E3D-838F-4905-B9E2-CF249CFD52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54600" y="44958000"/>
          <a:ext cx="3743869" cy="1905001"/>
        </a:xfrm>
        <a:prstGeom prst="rect">
          <a:avLst/>
        </a:prstGeom>
      </xdr:spPr>
    </xdr:pic>
    <xdr:clientData/>
  </xdr:twoCellAnchor>
  <xdr:twoCellAnchor>
    <xdr:from>
      <xdr:col>8</xdr:col>
      <xdr:colOff>99059</xdr:colOff>
      <xdr:row>34</xdr:row>
      <xdr:rowOff>487952</xdr:rowOff>
    </xdr:from>
    <xdr:to>
      <xdr:col>8</xdr:col>
      <xdr:colOff>3605892</xdr:colOff>
      <xdr:row>34</xdr:row>
      <xdr:rowOff>1782536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C5CCFFBB-7A5E-4DAF-93F3-97F78E94AAEE}"/>
            </a:ext>
          </a:extLst>
        </xdr:cNvPr>
        <xdr:cNvSpPr/>
      </xdr:nvSpPr>
      <xdr:spPr>
        <a:xfrm>
          <a:off x="17849849" y="45444047"/>
          <a:ext cx="3506833" cy="129458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96883</xdr:colOff>
      <xdr:row>36</xdr:row>
      <xdr:rowOff>54430</xdr:rowOff>
    </xdr:from>
    <xdr:to>
      <xdr:col>8</xdr:col>
      <xdr:colOff>1315811</xdr:colOff>
      <xdr:row>36</xdr:row>
      <xdr:rowOff>435430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CD2E4979-99D6-48E5-A5DB-37D9B45CDD4B}"/>
            </a:ext>
          </a:extLst>
        </xdr:cNvPr>
        <xdr:cNvSpPr/>
      </xdr:nvSpPr>
      <xdr:spPr>
        <a:xfrm>
          <a:off x="17867812" y="48836037"/>
          <a:ext cx="1218928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1545226</xdr:colOff>
      <xdr:row>36</xdr:row>
      <xdr:rowOff>151584</xdr:rowOff>
    </xdr:from>
    <xdr:to>
      <xdr:col>8</xdr:col>
      <xdr:colOff>2313214</xdr:colOff>
      <xdr:row>36</xdr:row>
      <xdr:rowOff>532584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E55EBB3C-B053-4EC8-B8CB-698E2A730067}"/>
            </a:ext>
          </a:extLst>
        </xdr:cNvPr>
        <xdr:cNvSpPr/>
      </xdr:nvSpPr>
      <xdr:spPr>
        <a:xfrm>
          <a:off x="19296016" y="48919584"/>
          <a:ext cx="769893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1</xdr:colOff>
      <xdr:row>42</xdr:row>
      <xdr:rowOff>1</xdr:rowOff>
    </xdr:from>
    <xdr:to>
      <xdr:col>8</xdr:col>
      <xdr:colOff>2534739</xdr:colOff>
      <xdr:row>43</xdr:row>
      <xdr:rowOff>1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AE8A178F-5F35-C360-E0CE-B4A696196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70930" y="62116608"/>
          <a:ext cx="2538548" cy="1905000"/>
        </a:xfrm>
        <a:prstGeom prst="rect">
          <a:avLst/>
        </a:prstGeom>
      </xdr:spPr>
    </xdr:pic>
    <xdr:clientData/>
  </xdr:twoCellAnchor>
  <xdr:oneCellAnchor>
    <xdr:from>
      <xdr:col>8</xdr:col>
      <xdr:colOff>0</xdr:colOff>
      <xdr:row>43</xdr:row>
      <xdr:rowOff>0</xdr:rowOff>
    </xdr:from>
    <xdr:ext cx="1627898" cy="1905000"/>
    <xdr:pic>
      <xdr:nvPicPr>
        <xdr:cNvPr id="12" name="그림 11">
          <a:extLst>
            <a:ext uri="{FF2B5EF4-FFF2-40B4-BE49-F238E27FC236}">
              <a16:creationId xmlns:a16="http://schemas.microsoft.com/office/drawing/2014/main" id="{E24538F9-5E2D-470D-9CF5-39E20852C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70929" y="64021607"/>
          <a:ext cx="1627898" cy="19050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25</xdr:row>
      <xdr:rowOff>0</xdr:rowOff>
    </xdr:from>
    <xdr:ext cx="1246482" cy="1905000"/>
    <xdr:pic>
      <xdr:nvPicPr>
        <xdr:cNvPr id="73" name="그림 72">
          <a:extLst>
            <a:ext uri="{FF2B5EF4-FFF2-40B4-BE49-F238E27FC236}">
              <a16:creationId xmlns:a16="http://schemas.microsoft.com/office/drawing/2014/main" id="{2093DDA6-DBB4-C74F-838A-18DFD5AC9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30141333"/>
          <a:ext cx="1246482" cy="1905000"/>
        </a:xfrm>
        <a:prstGeom prst="rect">
          <a:avLst/>
        </a:prstGeom>
      </xdr:spPr>
    </xdr:pic>
    <xdr:clientData/>
  </xdr:oneCellAnchor>
  <xdr:twoCellAnchor>
    <xdr:from>
      <xdr:col>8</xdr:col>
      <xdr:colOff>124370</xdr:colOff>
      <xdr:row>25</xdr:row>
      <xdr:rowOff>95250</xdr:rowOff>
    </xdr:from>
    <xdr:to>
      <xdr:col>8</xdr:col>
      <xdr:colOff>1180011</xdr:colOff>
      <xdr:row>25</xdr:row>
      <xdr:rowOff>1811655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F306A1C7-EC0C-3546-BBD3-093EFA9DDC50}"/>
            </a:ext>
          </a:extLst>
        </xdr:cNvPr>
        <xdr:cNvSpPr/>
      </xdr:nvSpPr>
      <xdr:spPr>
        <a:xfrm>
          <a:off x="18971170" y="30067250"/>
          <a:ext cx="1055641" cy="171640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1953984</xdr:colOff>
      <xdr:row>30</xdr:row>
      <xdr:rowOff>0</xdr:rowOff>
    </xdr:from>
    <xdr:ext cx="2705249" cy="1905000"/>
    <xdr:pic>
      <xdr:nvPicPr>
        <xdr:cNvPr id="21" name="그림 20">
          <a:extLst>
            <a:ext uri="{FF2B5EF4-FFF2-40B4-BE49-F238E27FC236}">
              <a16:creationId xmlns:a16="http://schemas.microsoft.com/office/drawing/2014/main" id="{1CC1B4A6-35E4-0341-BF1D-1E26F0E19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70384" y="36897733"/>
          <a:ext cx="2705249" cy="1905000"/>
        </a:xfrm>
        <a:prstGeom prst="rect">
          <a:avLst/>
        </a:prstGeom>
      </xdr:spPr>
    </xdr:pic>
    <xdr:clientData/>
  </xdr:oneCellAnchor>
  <xdr:oneCellAnchor>
    <xdr:from>
      <xdr:col>8</xdr:col>
      <xdr:colOff>-1</xdr:colOff>
      <xdr:row>21</xdr:row>
      <xdr:rowOff>0</xdr:rowOff>
    </xdr:from>
    <xdr:ext cx="3156857" cy="1914113"/>
    <xdr:pic>
      <xdr:nvPicPr>
        <xdr:cNvPr id="15" name="그림 14">
          <a:extLst>
            <a:ext uri="{FF2B5EF4-FFF2-40B4-BE49-F238E27FC236}">
              <a16:creationId xmlns:a16="http://schemas.microsoft.com/office/drawing/2014/main" id="{94E9D8C8-99C4-504D-BF53-A976793783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8880666" y="22487467"/>
          <a:ext cx="3156857" cy="1914113"/>
        </a:xfrm>
        <a:prstGeom prst="rect">
          <a:avLst/>
        </a:prstGeom>
      </xdr:spPr>
    </xdr:pic>
    <xdr:clientData/>
  </xdr:oneCellAnchor>
  <xdr:oneCellAnchor>
    <xdr:from>
      <xdr:col>8</xdr:col>
      <xdr:colOff>-1</xdr:colOff>
      <xdr:row>11</xdr:row>
      <xdr:rowOff>0</xdr:rowOff>
    </xdr:from>
    <xdr:ext cx="1632857" cy="1913984"/>
    <xdr:pic>
      <xdr:nvPicPr>
        <xdr:cNvPr id="19" name="그림 18">
          <a:extLst>
            <a:ext uri="{FF2B5EF4-FFF2-40B4-BE49-F238E27FC236}">
              <a16:creationId xmlns:a16="http://schemas.microsoft.com/office/drawing/2014/main" id="{07B6CBE2-B19B-3441-B607-440F050161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8846799" y="3302000"/>
          <a:ext cx="1632857" cy="1913984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32</xdr:row>
      <xdr:rowOff>0</xdr:rowOff>
    </xdr:from>
    <xdr:ext cx="2013130" cy="1905000"/>
    <xdr:pic>
      <xdr:nvPicPr>
        <xdr:cNvPr id="68" name="그림 67">
          <a:extLst>
            <a:ext uri="{FF2B5EF4-FFF2-40B4-BE49-F238E27FC236}">
              <a16:creationId xmlns:a16="http://schemas.microsoft.com/office/drawing/2014/main" id="{B6E55C3C-43B9-4B9E-B1B5-9A2D99F7A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43714" y="41060914"/>
          <a:ext cx="2013130" cy="1905000"/>
        </a:xfrm>
        <a:prstGeom prst="rect">
          <a:avLst/>
        </a:prstGeom>
      </xdr:spPr>
    </xdr:pic>
    <xdr:clientData/>
  </xdr:oneCellAnchor>
  <xdr:oneCellAnchor>
    <xdr:from>
      <xdr:col>7</xdr:col>
      <xdr:colOff>1953984</xdr:colOff>
      <xdr:row>30</xdr:row>
      <xdr:rowOff>1904999</xdr:rowOff>
    </xdr:from>
    <xdr:ext cx="4027715" cy="1905267"/>
    <xdr:pic>
      <xdr:nvPicPr>
        <xdr:cNvPr id="67" name="그림 66">
          <a:extLst>
            <a:ext uri="{FF2B5EF4-FFF2-40B4-BE49-F238E27FC236}">
              <a16:creationId xmlns:a16="http://schemas.microsoft.com/office/drawing/2014/main" id="{AAEDB554-B7AA-425A-8272-6A7414D8C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44984" y="38607999"/>
          <a:ext cx="4027715" cy="1905267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35</xdr:row>
      <xdr:rowOff>0</xdr:rowOff>
    </xdr:from>
    <xdr:ext cx="1724136" cy="1905000"/>
    <xdr:pic>
      <xdr:nvPicPr>
        <xdr:cNvPr id="3" name="그림 2">
          <a:extLst>
            <a:ext uri="{FF2B5EF4-FFF2-40B4-BE49-F238E27FC236}">
              <a16:creationId xmlns:a16="http://schemas.microsoft.com/office/drawing/2014/main" id="{07BFA664-E2F6-45D4-A19F-BB5F8A400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43714" y="46775914"/>
          <a:ext cx="1724136" cy="19050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17</xdr:row>
      <xdr:rowOff>0</xdr:rowOff>
    </xdr:from>
    <xdr:ext cx="2553128" cy="1905000"/>
    <xdr:pic>
      <xdr:nvPicPr>
        <xdr:cNvPr id="4" name="그림 3">
          <a:extLst>
            <a:ext uri="{FF2B5EF4-FFF2-40B4-BE49-F238E27FC236}">
              <a16:creationId xmlns:a16="http://schemas.microsoft.com/office/drawing/2014/main" id="{B4CE9F92-567B-4D21-88E2-6CD7338E3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14833600"/>
          <a:ext cx="2553128" cy="19050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16</xdr:row>
      <xdr:rowOff>0</xdr:rowOff>
    </xdr:from>
    <xdr:ext cx="2553128" cy="1905000"/>
    <xdr:pic>
      <xdr:nvPicPr>
        <xdr:cNvPr id="5" name="그림 4">
          <a:extLst>
            <a:ext uri="{FF2B5EF4-FFF2-40B4-BE49-F238E27FC236}">
              <a16:creationId xmlns:a16="http://schemas.microsoft.com/office/drawing/2014/main" id="{10367E6F-C34B-488A-AA1D-915B8E7CE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12920133"/>
          <a:ext cx="2553128" cy="1905000"/>
        </a:xfrm>
        <a:prstGeom prst="rect">
          <a:avLst/>
        </a:prstGeom>
      </xdr:spPr>
    </xdr:pic>
    <xdr:clientData/>
  </xdr:oneCellAnchor>
  <xdr:oneCellAnchor>
    <xdr:from>
      <xdr:col>8</xdr:col>
      <xdr:colOff>-1</xdr:colOff>
      <xdr:row>19</xdr:row>
      <xdr:rowOff>0</xdr:rowOff>
    </xdr:from>
    <xdr:ext cx="1466535" cy="1905000"/>
    <xdr:pic>
      <xdr:nvPicPr>
        <xdr:cNvPr id="6" name="그림 5">
          <a:extLst>
            <a:ext uri="{FF2B5EF4-FFF2-40B4-BE49-F238E27FC236}">
              <a16:creationId xmlns:a16="http://schemas.microsoft.com/office/drawing/2014/main" id="{6FF3243F-0EFB-4EC3-B3AA-5233F95E0E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8880666" y="18660533"/>
          <a:ext cx="1466535" cy="19050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20</xdr:row>
      <xdr:rowOff>0</xdr:rowOff>
    </xdr:from>
    <xdr:ext cx="1441967" cy="1905000"/>
    <xdr:pic>
      <xdr:nvPicPr>
        <xdr:cNvPr id="7" name="그림 6">
          <a:extLst>
            <a:ext uri="{FF2B5EF4-FFF2-40B4-BE49-F238E27FC236}">
              <a16:creationId xmlns:a16="http://schemas.microsoft.com/office/drawing/2014/main" id="{67B56AD5-A575-4F6A-BD44-6FE185D1C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20574000"/>
          <a:ext cx="1441967" cy="1905000"/>
        </a:xfrm>
        <a:prstGeom prst="rect">
          <a:avLst/>
        </a:prstGeom>
      </xdr:spPr>
    </xdr:pic>
    <xdr:clientData/>
  </xdr:oneCellAnchor>
  <xdr:oneCellAnchor>
    <xdr:from>
      <xdr:col>8</xdr:col>
      <xdr:colOff>10188</xdr:colOff>
      <xdr:row>22</xdr:row>
      <xdr:rowOff>0</xdr:rowOff>
    </xdr:from>
    <xdr:ext cx="1541026" cy="1909628"/>
    <xdr:pic>
      <xdr:nvPicPr>
        <xdr:cNvPr id="9" name="그림 8">
          <a:extLst>
            <a:ext uri="{FF2B5EF4-FFF2-40B4-BE49-F238E27FC236}">
              <a16:creationId xmlns:a16="http://schemas.microsoft.com/office/drawing/2014/main" id="{0AA66F98-1E5E-4D20-9E79-7E4CB4C14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90855" y="24400933"/>
          <a:ext cx="1541026" cy="1909628"/>
        </a:xfrm>
        <a:prstGeom prst="rect">
          <a:avLst/>
        </a:prstGeom>
      </xdr:spPr>
    </xdr:pic>
    <xdr:clientData/>
  </xdr:oneCellAnchor>
  <xdr:twoCellAnchor>
    <xdr:from>
      <xdr:col>8</xdr:col>
      <xdr:colOff>273456</xdr:colOff>
      <xdr:row>16</xdr:row>
      <xdr:rowOff>190500</xdr:rowOff>
    </xdr:from>
    <xdr:to>
      <xdr:col>8</xdr:col>
      <xdr:colOff>1319892</xdr:colOff>
      <xdr:row>16</xdr:row>
      <xdr:rowOff>1728107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B9418537-EE29-4AF8-944A-B43E1C1943CE}"/>
            </a:ext>
          </a:extLst>
        </xdr:cNvPr>
        <xdr:cNvSpPr/>
      </xdr:nvSpPr>
      <xdr:spPr>
        <a:xfrm>
          <a:off x="18029961" y="15544800"/>
          <a:ext cx="1040721" cy="154141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1084786</xdr:colOff>
      <xdr:row>17</xdr:row>
      <xdr:rowOff>210637</xdr:rowOff>
    </xdr:from>
    <xdr:to>
      <xdr:col>8</xdr:col>
      <xdr:colOff>2054678</xdr:colOff>
      <xdr:row>17</xdr:row>
      <xdr:rowOff>1782536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97DC855B-1485-4BBE-A851-2862E4ADC7CB}"/>
            </a:ext>
          </a:extLst>
        </xdr:cNvPr>
        <xdr:cNvSpPr/>
      </xdr:nvSpPr>
      <xdr:spPr>
        <a:xfrm>
          <a:off x="18843196" y="17466127"/>
          <a:ext cx="966082" cy="157380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703487</xdr:colOff>
      <xdr:row>19</xdr:row>
      <xdr:rowOff>193222</xdr:rowOff>
    </xdr:from>
    <xdr:to>
      <xdr:col>8</xdr:col>
      <xdr:colOff>1442356</xdr:colOff>
      <xdr:row>19</xdr:row>
      <xdr:rowOff>1809750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C85B5C56-62DF-4BEB-BF3B-BA03F4B8163E}"/>
            </a:ext>
          </a:extLst>
        </xdr:cNvPr>
        <xdr:cNvSpPr/>
      </xdr:nvSpPr>
      <xdr:spPr>
        <a:xfrm>
          <a:off x="18461897" y="21262522"/>
          <a:ext cx="733154" cy="161271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44420</xdr:colOff>
      <xdr:row>20</xdr:row>
      <xdr:rowOff>211728</xdr:rowOff>
    </xdr:from>
    <xdr:to>
      <xdr:col>8</xdr:col>
      <xdr:colOff>938892</xdr:colOff>
      <xdr:row>20</xdr:row>
      <xdr:rowOff>1836965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40051FA8-131B-4E77-B52D-C07B5D7EE6A3}"/>
            </a:ext>
          </a:extLst>
        </xdr:cNvPr>
        <xdr:cNvSpPr/>
      </xdr:nvSpPr>
      <xdr:spPr>
        <a:xfrm>
          <a:off x="17800925" y="23182218"/>
          <a:ext cx="888757" cy="163095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</xdr:col>
      <xdr:colOff>0</xdr:colOff>
      <xdr:row>36</xdr:row>
      <xdr:rowOff>0</xdr:rowOff>
    </xdr:from>
    <xdr:ext cx="2866457" cy="1905000"/>
    <xdr:pic>
      <xdr:nvPicPr>
        <xdr:cNvPr id="17" name="그림 16">
          <a:extLst>
            <a:ext uri="{FF2B5EF4-FFF2-40B4-BE49-F238E27FC236}">
              <a16:creationId xmlns:a16="http://schemas.microsoft.com/office/drawing/2014/main" id="{C5FD0490-7139-44EE-A1CF-C6E19EF7A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flipH="1">
          <a:off x="17754600" y="50673000"/>
          <a:ext cx="2866457" cy="1905000"/>
        </a:xfrm>
        <a:prstGeom prst="rect">
          <a:avLst/>
        </a:prstGeom>
      </xdr:spPr>
    </xdr:pic>
    <xdr:clientData/>
  </xdr:oneCellAnchor>
  <xdr:twoCellAnchor>
    <xdr:from>
      <xdr:col>8</xdr:col>
      <xdr:colOff>68035</xdr:colOff>
      <xdr:row>21</xdr:row>
      <xdr:rowOff>37011</xdr:rowOff>
    </xdr:from>
    <xdr:to>
      <xdr:col>8</xdr:col>
      <xdr:colOff>3075214</xdr:colOff>
      <xdr:row>21</xdr:row>
      <xdr:rowOff>1836965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A055392A-E71F-46E1-965F-45D11C0B0FEB}"/>
            </a:ext>
          </a:extLst>
        </xdr:cNvPr>
        <xdr:cNvSpPr/>
      </xdr:nvSpPr>
      <xdr:spPr>
        <a:xfrm>
          <a:off x="17820730" y="24916311"/>
          <a:ext cx="3007179" cy="180185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165190</xdr:colOff>
      <xdr:row>22</xdr:row>
      <xdr:rowOff>66131</xdr:rowOff>
    </xdr:from>
    <xdr:to>
      <xdr:col>8</xdr:col>
      <xdr:colOff>1496785</xdr:colOff>
      <xdr:row>22</xdr:row>
      <xdr:rowOff>1823357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3F324A7B-C554-4585-AAAA-CFC74B5FBAA3}"/>
            </a:ext>
          </a:extLst>
        </xdr:cNvPr>
        <xdr:cNvSpPr/>
      </xdr:nvSpPr>
      <xdr:spPr>
        <a:xfrm>
          <a:off x="17923600" y="26848526"/>
          <a:ext cx="1329690" cy="17572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2531757</xdr:colOff>
      <xdr:row>24</xdr:row>
      <xdr:rowOff>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CF93BA84-C4EB-42A6-9FEB-CCA6D6B93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26314400"/>
          <a:ext cx="2531757" cy="191346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2535567</xdr:colOff>
      <xdr:row>25</xdr:row>
      <xdr:rowOff>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CADD03B1-0363-40AE-85BB-3EA1566BF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28227867"/>
          <a:ext cx="2535567" cy="1913466"/>
        </a:xfrm>
        <a:prstGeom prst="rect">
          <a:avLst/>
        </a:prstGeom>
      </xdr:spPr>
    </xdr:pic>
    <xdr:clientData/>
  </xdr:twoCellAnchor>
  <xdr:twoCellAnchor>
    <xdr:from>
      <xdr:col>8</xdr:col>
      <xdr:colOff>1183821</xdr:colOff>
      <xdr:row>23</xdr:row>
      <xdr:rowOff>207918</xdr:rowOff>
    </xdr:from>
    <xdr:to>
      <xdr:col>8</xdr:col>
      <xdr:colOff>2122714</xdr:colOff>
      <xdr:row>23</xdr:row>
      <xdr:rowOff>1129394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A2192F35-73B3-4E66-B48C-B3B6293F6D4D}"/>
            </a:ext>
          </a:extLst>
        </xdr:cNvPr>
        <xdr:cNvSpPr/>
      </xdr:nvSpPr>
      <xdr:spPr>
        <a:xfrm>
          <a:off x="18938421" y="28901028"/>
          <a:ext cx="936988" cy="91385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355689</xdr:colOff>
      <xdr:row>24</xdr:row>
      <xdr:rowOff>322761</xdr:rowOff>
    </xdr:from>
    <xdr:to>
      <xdr:col>8</xdr:col>
      <xdr:colOff>1632856</xdr:colOff>
      <xdr:row>24</xdr:row>
      <xdr:rowOff>1700893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53AFDA61-E6F2-4F98-B589-A4D40E6A1774}"/>
            </a:ext>
          </a:extLst>
        </xdr:cNvPr>
        <xdr:cNvSpPr/>
      </xdr:nvSpPr>
      <xdr:spPr>
        <a:xfrm>
          <a:off x="18114099" y="30920871"/>
          <a:ext cx="1271452" cy="137051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</xdr:col>
      <xdr:colOff>0</xdr:colOff>
      <xdr:row>18</xdr:row>
      <xdr:rowOff>0</xdr:rowOff>
    </xdr:from>
    <xdr:ext cx="1932214" cy="1907369"/>
    <xdr:pic>
      <xdr:nvPicPr>
        <xdr:cNvPr id="28" name="그림 27">
          <a:extLst>
            <a:ext uri="{FF2B5EF4-FFF2-40B4-BE49-F238E27FC236}">
              <a16:creationId xmlns:a16="http://schemas.microsoft.com/office/drawing/2014/main" id="{F33E5F59-EF4F-4480-921F-0DC4D087F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16747067"/>
          <a:ext cx="1932214" cy="1907369"/>
        </a:xfrm>
        <a:prstGeom prst="rect">
          <a:avLst/>
        </a:prstGeom>
      </xdr:spPr>
    </xdr:pic>
    <xdr:clientData/>
  </xdr:oneCellAnchor>
  <xdr:twoCellAnchor>
    <xdr:from>
      <xdr:col>8</xdr:col>
      <xdr:colOff>106950</xdr:colOff>
      <xdr:row>18</xdr:row>
      <xdr:rowOff>91440</xdr:rowOff>
    </xdr:from>
    <xdr:to>
      <xdr:col>8</xdr:col>
      <xdr:colOff>1864177</xdr:colOff>
      <xdr:row>18</xdr:row>
      <xdr:rowOff>1792332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581DF29A-68E4-4ABC-8F94-12F3467EC31A}"/>
            </a:ext>
          </a:extLst>
        </xdr:cNvPr>
        <xdr:cNvSpPr/>
      </xdr:nvSpPr>
      <xdr:spPr>
        <a:xfrm>
          <a:off x="17859645" y="19259550"/>
          <a:ext cx="1759132" cy="169708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</xdr:col>
      <xdr:colOff>0</xdr:colOff>
      <xdr:row>15</xdr:row>
      <xdr:rowOff>0</xdr:rowOff>
    </xdr:from>
    <xdr:ext cx="3152950" cy="1905000"/>
    <xdr:pic>
      <xdr:nvPicPr>
        <xdr:cNvPr id="30" name="그림 29">
          <a:extLst>
            <a:ext uri="{FF2B5EF4-FFF2-40B4-BE49-F238E27FC236}">
              <a16:creationId xmlns:a16="http://schemas.microsoft.com/office/drawing/2014/main" id="{6006F0CB-47CA-447F-9C3A-4849DBACA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11006667"/>
          <a:ext cx="3152950" cy="1905000"/>
        </a:xfrm>
        <a:prstGeom prst="rect">
          <a:avLst/>
        </a:prstGeom>
      </xdr:spPr>
    </xdr:pic>
    <xdr:clientData/>
  </xdr:oneCellAnchor>
  <xdr:twoCellAnchor>
    <xdr:from>
      <xdr:col>8</xdr:col>
      <xdr:colOff>68035</xdr:colOff>
      <xdr:row>15</xdr:row>
      <xdr:rowOff>64226</xdr:rowOff>
    </xdr:from>
    <xdr:to>
      <xdr:col>8</xdr:col>
      <xdr:colOff>3079024</xdr:colOff>
      <xdr:row>15</xdr:row>
      <xdr:rowOff>1869895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5FFDACAF-D757-49D3-85EE-A3F93153D62E}"/>
            </a:ext>
          </a:extLst>
        </xdr:cNvPr>
        <xdr:cNvSpPr/>
      </xdr:nvSpPr>
      <xdr:spPr>
        <a:xfrm>
          <a:off x="17820730" y="13509716"/>
          <a:ext cx="3010989" cy="180947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</xdr:col>
      <xdr:colOff>0</xdr:colOff>
      <xdr:row>14</xdr:row>
      <xdr:rowOff>0</xdr:rowOff>
    </xdr:from>
    <xdr:ext cx="2535567" cy="1905000"/>
    <xdr:pic>
      <xdr:nvPicPr>
        <xdr:cNvPr id="33" name="그림 32">
          <a:extLst>
            <a:ext uri="{FF2B5EF4-FFF2-40B4-BE49-F238E27FC236}">
              <a16:creationId xmlns:a16="http://schemas.microsoft.com/office/drawing/2014/main" id="{BF6DB8D6-9ABA-49CE-BF0F-FCB7186EC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9093200"/>
          <a:ext cx="2535567" cy="1905000"/>
        </a:xfrm>
        <a:prstGeom prst="rect">
          <a:avLst/>
        </a:prstGeom>
      </xdr:spPr>
    </xdr:pic>
    <xdr:clientData/>
  </xdr:oneCellAnchor>
  <xdr:twoCellAnchor>
    <xdr:from>
      <xdr:col>8</xdr:col>
      <xdr:colOff>828131</xdr:colOff>
      <xdr:row>14</xdr:row>
      <xdr:rowOff>66131</xdr:rowOff>
    </xdr:from>
    <xdr:to>
      <xdr:col>8</xdr:col>
      <xdr:colOff>1932214</xdr:colOff>
      <xdr:row>14</xdr:row>
      <xdr:rowOff>1700893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151DB925-7491-4D83-A2FC-0220980F7224}"/>
            </a:ext>
          </a:extLst>
        </xdr:cNvPr>
        <xdr:cNvSpPr/>
      </xdr:nvSpPr>
      <xdr:spPr>
        <a:xfrm>
          <a:off x="18580826" y="11608526"/>
          <a:ext cx="1104083" cy="163285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58238</xdr:colOff>
      <xdr:row>11</xdr:row>
      <xdr:rowOff>25308</xdr:rowOff>
    </xdr:from>
    <xdr:to>
      <xdr:col>8</xdr:col>
      <xdr:colOff>1592035</xdr:colOff>
      <xdr:row>11</xdr:row>
      <xdr:rowOff>1850571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F8530651-35C2-4A8C-B006-E1783BB5D267}"/>
            </a:ext>
          </a:extLst>
        </xdr:cNvPr>
        <xdr:cNvSpPr/>
      </xdr:nvSpPr>
      <xdr:spPr>
        <a:xfrm>
          <a:off x="17809028" y="5850798"/>
          <a:ext cx="1535702" cy="182526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</xdr:col>
      <xdr:colOff>0</xdr:colOff>
      <xdr:row>12</xdr:row>
      <xdr:rowOff>0</xdr:rowOff>
    </xdr:from>
    <xdr:ext cx="1791778" cy="1905000"/>
    <xdr:pic>
      <xdr:nvPicPr>
        <xdr:cNvPr id="37" name="그림 36">
          <a:extLst>
            <a:ext uri="{FF2B5EF4-FFF2-40B4-BE49-F238E27FC236}">
              <a16:creationId xmlns:a16="http://schemas.microsoft.com/office/drawing/2014/main" id="{05028233-C635-411F-86AA-4063971D7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5266267"/>
          <a:ext cx="1791778" cy="1905000"/>
        </a:xfrm>
        <a:prstGeom prst="rect">
          <a:avLst/>
        </a:prstGeom>
      </xdr:spPr>
    </xdr:pic>
    <xdr:clientData/>
  </xdr:oneCellAnchor>
  <xdr:twoCellAnchor>
    <xdr:from>
      <xdr:col>8</xdr:col>
      <xdr:colOff>124368</xdr:colOff>
      <xdr:row>12</xdr:row>
      <xdr:rowOff>106953</xdr:rowOff>
    </xdr:from>
    <xdr:to>
      <xdr:col>8</xdr:col>
      <xdr:colOff>1673678</xdr:colOff>
      <xdr:row>12</xdr:row>
      <xdr:rowOff>1809750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47DA7DED-E6F3-420D-A94B-5C14E2F77778}"/>
            </a:ext>
          </a:extLst>
        </xdr:cNvPr>
        <xdr:cNvSpPr/>
      </xdr:nvSpPr>
      <xdr:spPr>
        <a:xfrm>
          <a:off x="17880873" y="7839348"/>
          <a:ext cx="1547405" cy="170089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165191</xdr:colOff>
      <xdr:row>30</xdr:row>
      <xdr:rowOff>58238</xdr:rowOff>
    </xdr:from>
    <xdr:to>
      <xdr:col>8</xdr:col>
      <xdr:colOff>2579915</xdr:colOff>
      <xdr:row>30</xdr:row>
      <xdr:rowOff>1836964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14FD7E78-0675-406D-9230-68E301B66E54}"/>
            </a:ext>
          </a:extLst>
        </xdr:cNvPr>
        <xdr:cNvSpPr/>
      </xdr:nvSpPr>
      <xdr:spPr>
        <a:xfrm>
          <a:off x="17908905" y="37309152"/>
          <a:ext cx="2414724" cy="17787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120830</xdr:colOff>
      <xdr:row>31</xdr:row>
      <xdr:rowOff>414474</xdr:rowOff>
    </xdr:from>
    <xdr:to>
      <xdr:col>8</xdr:col>
      <xdr:colOff>3907971</xdr:colOff>
      <xdr:row>31</xdr:row>
      <xdr:rowOff>1749879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8EADA0B0-1779-4685-A8BA-14C42488B4C4}"/>
            </a:ext>
          </a:extLst>
        </xdr:cNvPr>
        <xdr:cNvSpPr/>
      </xdr:nvSpPr>
      <xdr:spPr>
        <a:xfrm>
          <a:off x="17864544" y="39570388"/>
          <a:ext cx="3787141" cy="133540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1</xdr:colOff>
      <xdr:row>33</xdr:row>
      <xdr:rowOff>0</xdr:rowOff>
    </xdr:from>
    <xdr:to>
      <xdr:col>8</xdr:col>
      <xdr:colOff>2554573</xdr:colOff>
      <xdr:row>34</xdr:row>
      <xdr:rowOff>0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AFA819DA-0EFF-4172-B592-672D89D44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46801" y="42418000"/>
          <a:ext cx="2554572" cy="1905000"/>
        </a:xfrm>
        <a:prstGeom prst="rect">
          <a:avLst/>
        </a:prstGeom>
      </xdr:spPr>
    </xdr:pic>
    <xdr:clientData/>
  </xdr:twoCellAnchor>
  <xdr:twoCellAnchor editAs="oneCell">
    <xdr:from>
      <xdr:col>8</xdr:col>
      <xdr:colOff>2574187</xdr:colOff>
      <xdr:row>33</xdr:row>
      <xdr:rowOff>1</xdr:rowOff>
    </xdr:from>
    <xdr:to>
      <xdr:col>8</xdr:col>
      <xdr:colOff>4017651</xdr:colOff>
      <xdr:row>34</xdr:row>
      <xdr:rowOff>0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DB6A42A8-8CE3-43AB-8AE1-F55D970B1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 flipV="1">
          <a:off x="20098019" y="43279959"/>
          <a:ext cx="1904999" cy="1451084"/>
        </a:xfrm>
        <a:prstGeom prst="rect">
          <a:avLst/>
        </a:prstGeom>
      </xdr:spPr>
    </xdr:pic>
    <xdr:clientData/>
  </xdr:twoCellAnchor>
  <xdr:twoCellAnchor>
    <xdr:from>
      <xdr:col>8</xdr:col>
      <xdr:colOff>179069</xdr:colOff>
      <xdr:row>32</xdr:row>
      <xdr:rowOff>152400</xdr:rowOff>
    </xdr:from>
    <xdr:to>
      <xdr:col>8</xdr:col>
      <xdr:colOff>1915886</xdr:colOff>
      <xdr:row>32</xdr:row>
      <xdr:rowOff>1774371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738B5AB5-7A22-484E-AFB6-919D315C36A0}"/>
            </a:ext>
          </a:extLst>
        </xdr:cNvPr>
        <xdr:cNvSpPr/>
      </xdr:nvSpPr>
      <xdr:spPr>
        <a:xfrm>
          <a:off x="17922783" y="41213314"/>
          <a:ext cx="1736817" cy="162197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60415</xdr:colOff>
      <xdr:row>33</xdr:row>
      <xdr:rowOff>571500</xdr:rowOff>
    </xdr:from>
    <xdr:to>
      <xdr:col>8</xdr:col>
      <xdr:colOff>2264500</xdr:colOff>
      <xdr:row>33</xdr:row>
      <xdr:rowOff>1415143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7AACA6C7-5DDE-4FCF-B232-3A4D2CBD08C3}"/>
            </a:ext>
          </a:extLst>
        </xdr:cNvPr>
        <xdr:cNvSpPr/>
      </xdr:nvSpPr>
      <xdr:spPr>
        <a:xfrm>
          <a:off x="17811205" y="43624500"/>
          <a:ext cx="2211705" cy="84554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2626178</xdr:colOff>
      <xdr:row>33</xdr:row>
      <xdr:rowOff>734785</xdr:rowOff>
    </xdr:from>
    <xdr:to>
      <xdr:col>8</xdr:col>
      <xdr:colOff>3945798</xdr:colOff>
      <xdr:row>33</xdr:row>
      <xdr:rowOff>1864178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60E8A590-AC2E-4B57-AECD-4D7B3BF1D484}"/>
            </a:ext>
          </a:extLst>
        </xdr:cNvPr>
        <xdr:cNvSpPr/>
      </xdr:nvSpPr>
      <xdr:spPr>
        <a:xfrm>
          <a:off x="20380778" y="43789690"/>
          <a:ext cx="1315810" cy="112748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136071</xdr:colOff>
      <xdr:row>35</xdr:row>
      <xdr:rowOff>83547</xdr:rowOff>
    </xdr:from>
    <xdr:to>
      <xdr:col>8</xdr:col>
      <xdr:colOff>1505767</xdr:colOff>
      <xdr:row>35</xdr:row>
      <xdr:rowOff>1768928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AEB1A844-4991-46E4-9F95-5E0482A021DE}"/>
            </a:ext>
          </a:extLst>
        </xdr:cNvPr>
        <xdr:cNvSpPr/>
      </xdr:nvSpPr>
      <xdr:spPr>
        <a:xfrm>
          <a:off x="17886861" y="46948452"/>
          <a:ext cx="1369696" cy="168728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1617617</xdr:colOff>
      <xdr:row>38</xdr:row>
      <xdr:rowOff>0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DADC5168-2A52-4A5B-B997-8BA936313E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54600" y="52578000"/>
          <a:ext cx="1621427" cy="1905000"/>
        </a:xfrm>
        <a:prstGeom prst="rect">
          <a:avLst/>
        </a:prstGeom>
      </xdr:spPr>
    </xdr:pic>
    <xdr:clientData/>
  </xdr:twoCellAnchor>
  <xdr:twoCellAnchor>
    <xdr:from>
      <xdr:col>8</xdr:col>
      <xdr:colOff>83548</xdr:colOff>
      <xdr:row>37</xdr:row>
      <xdr:rowOff>58238</xdr:rowOff>
    </xdr:from>
    <xdr:to>
      <xdr:col>8</xdr:col>
      <xdr:colOff>1442358</xdr:colOff>
      <xdr:row>37</xdr:row>
      <xdr:rowOff>1836963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6ACB4CC3-FEBF-4BCE-B81C-93EEA92F3235}"/>
            </a:ext>
          </a:extLst>
        </xdr:cNvPr>
        <xdr:cNvSpPr/>
      </xdr:nvSpPr>
      <xdr:spPr>
        <a:xfrm>
          <a:off x="17840053" y="52632428"/>
          <a:ext cx="1355000" cy="178444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0</xdr:colOff>
      <xdr:row>38</xdr:row>
      <xdr:rowOff>1</xdr:rowOff>
    </xdr:from>
    <xdr:to>
      <xdr:col>9</xdr:col>
      <xdr:colOff>0</xdr:colOff>
      <xdr:row>39</xdr:row>
      <xdr:rowOff>1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23447D20-C0C5-4239-AC74-9CB40C809D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54600" y="54483001"/>
          <a:ext cx="4981575" cy="1905000"/>
        </a:xfrm>
        <a:prstGeom prst="rect">
          <a:avLst/>
        </a:prstGeom>
      </xdr:spPr>
    </xdr:pic>
    <xdr:clientData/>
  </xdr:twoCellAnchor>
  <xdr:twoCellAnchor>
    <xdr:from>
      <xdr:col>8</xdr:col>
      <xdr:colOff>58237</xdr:colOff>
      <xdr:row>36</xdr:row>
      <xdr:rowOff>66131</xdr:rowOff>
    </xdr:from>
    <xdr:to>
      <xdr:col>8</xdr:col>
      <xdr:colOff>2775856</xdr:colOff>
      <xdr:row>36</xdr:row>
      <xdr:rowOff>1809750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2CDC9765-AF48-424B-85E9-0570E2FA6DA9}"/>
            </a:ext>
          </a:extLst>
        </xdr:cNvPr>
        <xdr:cNvSpPr/>
      </xdr:nvSpPr>
      <xdr:spPr>
        <a:xfrm>
          <a:off x="17809027" y="50737226"/>
          <a:ext cx="2719524" cy="17417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2180419</xdr:colOff>
      <xdr:row>39</xdr:row>
      <xdr:rowOff>0</xdr:rowOff>
    </xdr:from>
    <xdr:to>
      <xdr:col>8</xdr:col>
      <xdr:colOff>4721409</xdr:colOff>
      <xdr:row>40</xdr:row>
      <xdr:rowOff>0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0F90710D-ABCE-46D9-BAB2-356254C865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1027219" y="53848000"/>
          <a:ext cx="2540990" cy="1905000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39</xdr:row>
      <xdr:rowOff>0</xdr:rowOff>
    </xdr:from>
    <xdr:to>
      <xdr:col>8</xdr:col>
      <xdr:colOff>2153739</xdr:colOff>
      <xdr:row>40</xdr:row>
      <xdr:rowOff>0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578331FA-763A-4B81-B483-3917FA4820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54601" y="56388000"/>
          <a:ext cx="2149928" cy="1905000"/>
        </a:xfrm>
        <a:prstGeom prst="rect">
          <a:avLst/>
        </a:prstGeom>
      </xdr:spPr>
    </xdr:pic>
    <xdr:clientData/>
  </xdr:twoCellAnchor>
  <xdr:twoCellAnchor>
    <xdr:from>
      <xdr:col>8</xdr:col>
      <xdr:colOff>480058</xdr:colOff>
      <xdr:row>38</xdr:row>
      <xdr:rowOff>447131</xdr:rowOff>
    </xdr:from>
    <xdr:to>
      <xdr:col>8</xdr:col>
      <xdr:colOff>4408713</xdr:colOff>
      <xdr:row>38</xdr:row>
      <xdr:rowOff>1292679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702A208F-3B18-4A43-A29B-0F0E892A25B0}"/>
            </a:ext>
          </a:extLst>
        </xdr:cNvPr>
        <xdr:cNvSpPr/>
      </xdr:nvSpPr>
      <xdr:spPr>
        <a:xfrm>
          <a:off x="18230848" y="54928226"/>
          <a:ext cx="3930560" cy="84745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546190</xdr:colOff>
      <xdr:row>39</xdr:row>
      <xdr:rowOff>165191</xdr:rowOff>
    </xdr:from>
    <xdr:to>
      <xdr:col>8</xdr:col>
      <xdr:colOff>1535701</xdr:colOff>
      <xdr:row>39</xdr:row>
      <xdr:rowOff>1836964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B3FFCA45-36B8-4C74-97DA-34E483A71DDB}"/>
            </a:ext>
          </a:extLst>
        </xdr:cNvPr>
        <xdr:cNvSpPr/>
      </xdr:nvSpPr>
      <xdr:spPr>
        <a:xfrm>
          <a:off x="18304600" y="56557001"/>
          <a:ext cx="989511" cy="166986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2344238</xdr:colOff>
      <xdr:row>39</xdr:row>
      <xdr:rowOff>124369</xdr:rowOff>
    </xdr:from>
    <xdr:to>
      <xdr:col>8</xdr:col>
      <xdr:colOff>4109357</xdr:colOff>
      <xdr:row>39</xdr:row>
      <xdr:rowOff>1790427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1D66ED69-4840-422A-8DF1-7424C810E926}"/>
            </a:ext>
          </a:extLst>
        </xdr:cNvPr>
        <xdr:cNvSpPr/>
      </xdr:nvSpPr>
      <xdr:spPr>
        <a:xfrm>
          <a:off x="20095028" y="56514274"/>
          <a:ext cx="1767024" cy="166415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0</xdr:colOff>
      <xdr:row>40</xdr:row>
      <xdr:rowOff>0</xdr:rowOff>
    </xdr:from>
    <xdr:to>
      <xdr:col>9</xdr:col>
      <xdr:colOff>0</xdr:colOff>
      <xdr:row>41</xdr:row>
      <xdr:rowOff>0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C4CB8758-E3E8-49EC-8342-158CC11FD2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54600" y="60198000"/>
          <a:ext cx="4981575" cy="1905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1</xdr:rowOff>
    </xdr:from>
    <xdr:to>
      <xdr:col>8</xdr:col>
      <xdr:colOff>1998617</xdr:colOff>
      <xdr:row>14</xdr:row>
      <xdr:rowOff>1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2E1BCBCE-3736-4F46-B35C-289E209EA0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8880667" y="7179734"/>
          <a:ext cx="1998617" cy="1913467"/>
        </a:xfrm>
        <a:prstGeom prst="rect">
          <a:avLst/>
        </a:prstGeom>
      </xdr:spPr>
    </xdr:pic>
    <xdr:clientData/>
  </xdr:twoCellAnchor>
  <xdr:twoCellAnchor>
    <xdr:from>
      <xdr:col>8</xdr:col>
      <xdr:colOff>184240</xdr:colOff>
      <xdr:row>13</xdr:row>
      <xdr:rowOff>198119</xdr:rowOff>
    </xdr:from>
    <xdr:to>
      <xdr:col>8</xdr:col>
      <xdr:colOff>1755321</xdr:colOff>
      <xdr:row>13</xdr:row>
      <xdr:rowOff>1850572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C8D29DF7-D507-44EE-87F1-633274691B66}"/>
            </a:ext>
          </a:extLst>
        </xdr:cNvPr>
        <xdr:cNvSpPr/>
      </xdr:nvSpPr>
      <xdr:spPr>
        <a:xfrm>
          <a:off x="17936935" y="9839324"/>
          <a:ext cx="1572986" cy="164673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3753394</xdr:colOff>
      <xdr:row>35</xdr:row>
      <xdr:rowOff>1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A392A738-3026-452D-8473-DCFCBE9474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54600" y="44958000"/>
          <a:ext cx="3749584" cy="1905001"/>
        </a:xfrm>
        <a:prstGeom prst="rect">
          <a:avLst/>
        </a:prstGeom>
      </xdr:spPr>
    </xdr:pic>
    <xdr:clientData/>
  </xdr:twoCellAnchor>
  <xdr:twoCellAnchor>
    <xdr:from>
      <xdr:col>8</xdr:col>
      <xdr:colOff>99059</xdr:colOff>
      <xdr:row>34</xdr:row>
      <xdr:rowOff>487952</xdr:rowOff>
    </xdr:from>
    <xdr:to>
      <xdr:col>8</xdr:col>
      <xdr:colOff>3605892</xdr:colOff>
      <xdr:row>34</xdr:row>
      <xdr:rowOff>1782536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1BD3DFC9-8671-4041-B73F-CD41306AC4C5}"/>
            </a:ext>
          </a:extLst>
        </xdr:cNvPr>
        <xdr:cNvSpPr/>
      </xdr:nvSpPr>
      <xdr:spPr>
        <a:xfrm>
          <a:off x="17849849" y="45444047"/>
          <a:ext cx="3506833" cy="129458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1</xdr:colOff>
      <xdr:row>41</xdr:row>
      <xdr:rowOff>1</xdr:rowOff>
    </xdr:from>
    <xdr:to>
      <xdr:col>8</xdr:col>
      <xdr:colOff>2530929</xdr:colOff>
      <xdr:row>42</xdr:row>
      <xdr:rowOff>1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F483D029-2C60-EF3A-843C-8FB304FF4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46801" y="57658001"/>
          <a:ext cx="2530928" cy="1905000"/>
        </a:xfrm>
        <a:prstGeom prst="rect">
          <a:avLst/>
        </a:prstGeom>
      </xdr:spPr>
    </xdr:pic>
    <xdr:clientData/>
  </xdr:twoCellAnchor>
  <xdr:oneCellAnchor>
    <xdr:from>
      <xdr:col>8</xdr:col>
      <xdr:colOff>-1</xdr:colOff>
      <xdr:row>42</xdr:row>
      <xdr:rowOff>0</xdr:rowOff>
    </xdr:from>
    <xdr:ext cx="2759779" cy="1905000"/>
    <xdr:pic>
      <xdr:nvPicPr>
        <xdr:cNvPr id="2" name="그림 1">
          <a:extLst>
            <a:ext uri="{FF2B5EF4-FFF2-40B4-BE49-F238E27FC236}">
              <a16:creationId xmlns:a16="http://schemas.microsoft.com/office/drawing/2014/main" id="{95DE18CF-508D-4C4F-86CD-66AE7C98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70928" y="62116607"/>
          <a:ext cx="2759779" cy="1905000"/>
        </a:xfrm>
        <a:prstGeom prst="rect">
          <a:avLst/>
        </a:prstGeom>
      </xdr:spPr>
    </xdr:pic>
    <xdr:clientData/>
  </xdr:oneCellAnchor>
  <xdr:oneCellAnchor>
    <xdr:from>
      <xdr:col>8</xdr:col>
      <xdr:colOff>-1</xdr:colOff>
      <xdr:row>42</xdr:row>
      <xdr:rowOff>0</xdr:rowOff>
    </xdr:from>
    <xdr:ext cx="2759779" cy="1905000"/>
    <xdr:pic>
      <xdr:nvPicPr>
        <xdr:cNvPr id="40" name="그림 39">
          <a:extLst>
            <a:ext uri="{FF2B5EF4-FFF2-40B4-BE49-F238E27FC236}">
              <a16:creationId xmlns:a16="http://schemas.microsoft.com/office/drawing/2014/main" id="{40C0D178-1551-6646-8F84-2021DC914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46799" y="59563000"/>
          <a:ext cx="2759779" cy="19050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25</xdr:row>
      <xdr:rowOff>0</xdr:rowOff>
    </xdr:from>
    <xdr:ext cx="1246482" cy="1905000"/>
    <xdr:pic>
      <xdr:nvPicPr>
        <xdr:cNvPr id="69" name="그림 68">
          <a:extLst>
            <a:ext uri="{FF2B5EF4-FFF2-40B4-BE49-F238E27FC236}">
              <a16:creationId xmlns:a16="http://schemas.microsoft.com/office/drawing/2014/main" id="{75B6ECED-7158-5C4A-8CB6-D2E501544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880667" y="30141333"/>
          <a:ext cx="1246482" cy="1905000"/>
        </a:xfrm>
        <a:prstGeom prst="rect">
          <a:avLst/>
        </a:prstGeom>
      </xdr:spPr>
    </xdr:pic>
    <xdr:clientData/>
  </xdr:oneCellAnchor>
  <xdr:twoCellAnchor>
    <xdr:from>
      <xdr:col>8</xdr:col>
      <xdr:colOff>124370</xdr:colOff>
      <xdr:row>25</xdr:row>
      <xdr:rowOff>95250</xdr:rowOff>
    </xdr:from>
    <xdr:to>
      <xdr:col>8</xdr:col>
      <xdr:colOff>1180011</xdr:colOff>
      <xdr:row>25</xdr:row>
      <xdr:rowOff>1811655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3777C6CF-52E6-4940-8BFC-C9081666FB58}"/>
            </a:ext>
          </a:extLst>
        </xdr:cNvPr>
        <xdr:cNvSpPr/>
      </xdr:nvSpPr>
      <xdr:spPr>
        <a:xfrm>
          <a:off x="18971170" y="30067250"/>
          <a:ext cx="1055641" cy="171640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5"/>
  <sheetViews>
    <sheetView view="pageBreakPreview" topLeftCell="F1" zoomScale="40" zoomScaleNormal="50" zoomScaleSheetLayoutView="40" workbookViewId="0">
      <selection activeCell="H4" sqref="H4"/>
    </sheetView>
  </sheetViews>
  <sheetFormatPr defaultColWidth="7.44140625" defaultRowHeight="19.149999999999999"/>
  <cols>
    <col min="1" max="1" width="1.88671875" customWidth="1"/>
    <col min="2" max="2" width="19.609375" customWidth="1"/>
    <col min="3" max="3" width="30.609375" customWidth="1"/>
    <col min="4" max="4" width="44.609375" style="2" customWidth="1"/>
    <col min="5" max="5" width="10.609375" style="2" customWidth="1"/>
    <col min="6" max="6" width="62.44140625" customWidth="1"/>
    <col min="7" max="7" width="22" style="1" customWidth="1"/>
    <col min="8" max="10" width="22" customWidth="1"/>
    <col min="11" max="11" width="40.609375" customWidth="1"/>
    <col min="12" max="12" width="60.609375" customWidth="1"/>
    <col min="13" max="13" width="73.38671875" customWidth="1"/>
    <col min="14" max="14" width="26.44140625" customWidth="1"/>
    <col min="15" max="15" width="13" bestFit="1" customWidth="1"/>
  </cols>
  <sheetData>
    <row r="1" spans="2:13" ht="51.4">
      <c r="B1" s="131" t="s">
        <v>113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3" spans="2:13" ht="37.5" customHeight="1">
      <c r="B3" s="73" t="s">
        <v>38</v>
      </c>
      <c r="C3" s="73" t="s">
        <v>37</v>
      </c>
      <c r="D3" s="73" t="s">
        <v>36</v>
      </c>
      <c r="E3" s="132" t="s">
        <v>35</v>
      </c>
      <c r="F3" s="132"/>
      <c r="G3" s="75" t="s">
        <v>112</v>
      </c>
      <c r="H3" s="74" t="s">
        <v>33</v>
      </c>
      <c r="I3" s="74" t="s">
        <v>111</v>
      </c>
      <c r="J3" s="74" t="s">
        <v>32</v>
      </c>
      <c r="K3" s="73" t="s">
        <v>110</v>
      </c>
      <c r="L3" s="73" t="s">
        <v>109</v>
      </c>
      <c r="M3" s="72" t="s">
        <v>108</v>
      </c>
    </row>
    <row r="4" spans="2:13" ht="152.1" customHeight="1">
      <c r="B4" s="144" t="s">
        <v>107</v>
      </c>
      <c r="C4" s="135" t="s">
        <v>114</v>
      </c>
      <c r="D4" s="127" t="s">
        <v>200</v>
      </c>
      <c r="E4" s="145" t="s">
        <v>101</v>
      </c>
      <c r="F4" s="71" t="s">
        <v>106</v>
      </c>
      <c r="G4" s="66">
        <f>'(전시 증빙) 인건비 공통'!F5</f>
        <v>1</v>
      </c>
      <c r="H4" s="66">
        <f>'(전시 증빙) 인건비 공통'!G5</f>
        <v>12</v>
      </c>
      <c r="I4" s="70">
        <f>'(전시 증빙) 인건비 공통'!H5</f>
        <v>1</v>
      </c>
      <c r="J4" s="69">
        <f>'(전시 증빙) 인건비 공통'!I5</f>
        <v>7652711.2800000012</v>
      </c>
      <c r="K4" s="138" t="s">
        <v>216</v>
      </c>
      <c r="L4" s="141"/>
    </row>
    <row r="5" spans="2:13" ht="152.1" customHeight="1">
      <c r="B5" s="144"/>
      <c r="C5" s="135"/>
      <c r="D5" s="127"/>
      <c r="E5" s="145"/>
      <c r="F5" s="71" t="s">
        <v>103</v>
      </c>
      <c r="G5" s="66">
        <f>'(전시 증빙) 인건비 공통'!F6</f>
        <v>1</v>
      </c>
      <c r="H5" s="66">
        <f>'(전시 증빙) 인건비 공통'!G6</f>
        <v>12</v>
      </c>
      <c r="I5" s="70">
        <f>'(전시 증빙) 인건비 공통'!H6</f>
        <v>1</v>
      </c>
      <c r="J5" s="69">
        <f>'(전시 증빙) 인건비 공통'!I6</f>
        <v>6067222.5600000005</v>
      </c>
      <c r="K5" s="139"/>
      <c r="L5" s="142"/>
    </row>
    <row r="6" spans="2:13" ht="152.1" customHeight="1">
      <c r="B6" s="144"/>
      <c r="C6" s="135"/>
      <c r="D6" s="127"/>
      <c r="E6" s="145"/>
      <c r="F6" s="71" t="s">
        <v>98</v>
      </c>
      <c r="G6" s="66">
        <f>'(전시 증빙) 인건비 공통'!F7</f>
        <v>1</v>
      </c>
      <c r="H6" s="66">
        <f>'(전시 증빙) 인건비 공통'!G7</f>
        <v>12</v>
      </c>
      <c r="I6" s="70">
        <f>'(전시 증빙) 인건비 공통'!H7</f>
        <v>1.2</v>
      </c>
      <c r="J6" s="69">
        <f>'(전시 증빙) 인건비 공통'!I7</f>
        <v>5732443.0079999994</v>
      </c>
      <c r="K6" s="140"/>
      <c r="L6" s="143"/>
    </row>
    <row r="7" spans="2:13" ht="39.950000000000003" customHeight="1">
      <c r="B7" s="144"/>
      <c r="C7" s="133" t="s">
        <v>176</v>
      </c>
      <c r="D7" s="133"/>
      <c r="E7" s="133"/>
      <c r="F7" s="133"/>
      <c r="G7" s="133"/>
      <c r="H7" s="133"/>
      <c r="I7" s="133"/>
      <c r="J7" s="68">
        <f>TRUNC(SUM(J4:J6),-6)</f>
        <v>19000000</v>
      </c>
      <c r="K7" s="67"/>
      <c r="L7" s="67"/>
    </row>
    <row r="8" spans="2:13" ht="39.950000000000003" customHeight="1">
      <c r="B8" s="144"/>
      <c r="C8" s="134" t="s">
        <v>175</v>
      </c>
      <c r="D8" s="134"/>
      <c r="E8" s="134"/>
      <c r="F8" s="134"/>
      <c r="G8" s="134"/>
      <c r="H8" s="134"/>
      <c r="I8" s="134"/>
      <c r="J8" s="65">
        <f>TRUNC(J7,-6)</f>
        <v>19000000</v>
      </c>
      <c r="K8" s="64"/>
      <c r="L8" s="64"/>
    </row>
    <row r="9" spans="2:13" ht="152.1" customHeight="1">
      <c r="B9" s="135" t="s">
        <v>105</v>
      </c>
      <c r="C9" s="135" t="s">
        <v>159</v>
      </c>
      <c r="D9" s="136" t="s">
        <v>165</v>
      </c>
      <c r="E9" s="130" t="s">
        <v>101</v>
      </c>
      <c r="F9" s="71" t="s">
        <v>104</v>
      </c>
      <c r="G9" s="66">
        <f>'(전시 증빙) 인건비 공통'!F10</f>
        <v>1</v>
      </c>
      <c r="H9" s="66">
        <f>'(전시 증빙) 인건비 공통'!G10</f>
        <v>8</v>
      </c>
      <c r="I9" s="70">
        <f>'(전시 증빙) 인건비 공통'!H10</f>
        <v>1</v>
      </c>
      <c r="J9" s="69">
        <f>'(전시 증빙) 인건비 공통'!I10</f>
        <v>4285955.2</v>
      </c>
      <c r="K9" s="127" t="s">
        <v>167</v>
      </c>
      <c r="L9" s="128"/>
    </row>
    <row r="10" spans="2:13" ht="152.1" customHeight="1">
      <c r="B10" s="135"/>
      <c r="C10" s="135"/>
      <c r="D10" s="137"/>
      <c r="E10" s="130"/>
      <c r="F10" s="71" t="s">
        <v>103</v>
      </c>
      <c r="G10" s="66">
        <f>'(전시 증빙) 인건비 공통'!F11</f>
        <v>1</v>
      </c>
      <c r="H10" s="66">
        <f>'(전시 증빙) 인건비 공통'!G11</f>
        <v>8</v>
      </c>
      <c r="I10" s="70">
        <f>'(전시 증빙) 인건비 공통'!H11</f>
        <v>1</v>
      </c>
      <c r="J10" s="69">
        <f>'(전시 증빙) 인건비 공통'!I11</f>
        <v>4044815.04</v>
      </c>
      <c r="K10" s="127"/>
      <c r="L10" s="129"/>
    </row>
    <row r="11" spans="2:13" ht="39.950000000000003" customHeight="1">
      <c r="B11" s="135"/>
      <c r="C11" s="133" t="s">
        <v>168</v>
      </c>
      <c r="D11" s="133"/>
      <c r="E11" s="133"/>
      <c r="F11" s="133"/>
      <c r="G11" s="133"/>
      <c r="H11" s="133"/>
      <c r="I11" s="133"/>
      <c r="J11" s="68">
        <f>TRUNC(SUM(J9:J10),-6)</f>
        <v>8000000</v>
      </c>
      <c r="K11" s="67"/>
      <c r="L11" s="67"/>
    </row>
    <row r="12" spans="2:13" ht="152.1" customHeight="1">
      <c r="B12" s="135"/>
      <c r="C12" s="135" t="s">
        <v>160</v>
      </c>
      <c r="D12" s="136" t="s">
        <v>166</v>
      </c>
      <c r="E12" s="130" t="s">
        <v>101</v>
      </c>
      <c r="F12" s="71" t="s">
        <v>104</v>
      </c>
      <c r="G12" s="66">
        <f>'(전시 증빙) 인건비 공통'!F13</f>
        <v>1</v>
      </c>
      <c r="H12" s="66">
        <f>'(전시 증빙) 인건비 공통'!G13</f>
        <v>8</v>
      </c>
      <c r="I12" s="70">
        <f>'(전시 증빙) 인건비 공통'!H13</f>
        <v>1</v>
      </c>
      <c r="J12" s="69">
        <f>'(전시 증빙) 인건비 공통'!I13</f>
        <v>4285955.2</v>
      </c>
      <c r="K12" s="127" t="s">
        <v>167</v>
      </c>
      <c r="L12" s="128"/>
    </row>
    <row r="13" spans="2:13" ht="152.1" customHeight="1">
      <c r="B13" s="135"/>
      <c r="C13" s="135"/>
      <c r="D13" s="137"/>
      <c r="E13" s="130"/>
      <c r="F13" s="71" t="s">
        <v>103</v>
      </c>
      <c r="G13" s="66">
        <f>'(전시 증빙) 인건비 공통'!F14</f>
        <v>1</v>
      </c>
      <c r="H13" s="66">
        <f>'(전시 증빙) 인건비 공통'!G14</f>
        <v>8</v>
      </c>
      <c r="I13" s="70">
        <f>'(전시 증빙) 인건비 공통'!H14</f>
        <v>1</v>
      </c>
      <c r="J13" s="69">
        <f>'(전시 증빙) 인건비 공통'!I14</f>
        <v>4044815.04</v>
      </c>
      <c r="K13" s="127"/>
      <c r="L13" s="129"/>
    </row>
    <row r="14" spans="2:13" ht="39.950000000000003" customHeight="1">
      <c r="B14" s="135"/>
      <c r="C14" s="133" t="s">
        <v>169</v>
      </c>
      <c r="D14" s="133"/>
      <c r="E14" s="133"/>
      <c r="F14" s="133"/>
      <c r="G14" s="133"/>
      <c r="H14" s="133"/>
      <c r="I14" s="133"/>
      <c r="J14" s="68">
        <f>TRUNC(SUM(J12:J13),-6)</f>
        <v>8000000</v>
      </c>
      <c r="K14" s="67"/>
      <c r="L14" s="67"/>
    </row>
    <row r="15" spans="2:13" ht="152.1" customHeight="1">
      <c r="B15" s="135"/>
      <c r="C15" s="135" t="s">
        <v>161</v>
      </c>
      <c r="D15" s="136" t="s">
        <v>165</v>
      </c>
      <c r="E15" s="130" t="s">
        <v>101</v>
      </c>
      <c r="F15" s="71" t="s">
        <v>104</v>
      </c>
      <c r="G15" s="66">
        <f>'(전시 증빙) 인건비 공통'!F16</f>
        <v>1</v>
      </c>
      <c r="H15" s="66">
        <f>'(전시 증빙) 인건비 공통'!G16</f>
        <v>8</v>
      </c>
      <c r="I15" s="70">
        <f>'(전시 증빙) 인건비 공통'!H16</f>
        <v>1</v>
      </c>
      <c r="J15" s="69">
        <f>'(전시 증빙) 인건비 공통'!I16</f>
        <v>4285955.2</v>
      </c>
      <c r="K15" s="127" t="s">
        <v>167</v>
      </c>
      <c r="L15" s="128"/>
    </row>
    <row r="16" spans="2:13" ht="152.1" customHeight="1">
      <c r="B16" s="135"/>
      <c r="C16" s="135"/>
      <c r="D16" s="137"/>
      <c r="E16" s="130"/>
      <c r="F16" s="71" t="s">
        <v>103</v>
      </c>
      <c r="G16" s="66">
        <f>'(전시 증빙) 인건비 공통'!F17</f>
        <v>1</v>
      </c>
      <c r="H16" s="66">
        <f>'(전시 증빙) 인건비 공통'!G17</f>
        <v>8</v>
      </c>
      <c r="I16" s="70">
        <f>'(전시 증빙) 인건비 공통'!H17</f>
        <v>1</v>
      </c>
      <c r="J16" s="69">
        <f>'(전시 증빙) 인건비 공통'!I17</f>
        <v>4044815.04</v>
      </c>
      <c r="K16" s="127"/>
      <c r="L16" s="129"/>
    </row>
    <row r="17" spans="2:12" ht="39.950000000000003" customHeight="1">
      <c r="B17" s="135"/>
      <c r="C17" s="133" t="s">
        <v>174</v>
      </c>
      <c r="D17" s="133"/>
      <c r="E17" s="133"/>
      <c r="F17" s="133"/>
      <c r="G17" s="133"/>
      <c r="H17" s="133"/>
      <c r="I17" s="133"/>
      <c r="J17" s="68">
        <f>TRUNC(SUM(J15:J16),-6)</f>
        <v>8000000</v>
      </c>
      <c r="K17" s="67"/>
      <c r="L17" s="67"/>
    </row>
    <row r="18" spans="2:12" ht="39.950000000000003" customHeight="1">
      <c r="B18" s="135"/>
      <c r="C18" s="134" t="s">
        <v>102</v>
      </c>
      <c r="D18" s="134"/>
      <c r="E18" s="134"/>
      <c r="F18" s="134"/>
      <c r="G18" s="134"/>
      <c r="H18" s="134"/>
      <c r="I18" s="134"/>
      <c r="J18" s="65">
        <f>TRUNC(SUM(J11,J14,J17),-6)</f>
        <v>24000000</v>
      </c>
      <c r="K18" s="64"/>
      <c r="L18" s="64"/>
    </row>
    <row r="19" spans="2:12" ht="42" customHeight="1">
      <c r="B19" s="152" t="s">
        <v>170</v>
      </c>
      <c r="C19" s="153"/>
      <c r="D19" s="153"/>
      <c r="E19" s="153"/>
      <c r="F19" s="153"/>
      <c r="G19" s="153"/>
      <c r="H19" s="153"/>
      <c r="I19" s="154"/>
      <c r="J19" s="63">
        <f>SUM(J8,J18)</f>
        <v>43000000</v>
      </c>
      <c r="K19" s="62" t="s">
        <v>97</v>
      </c>
      <c r="L19" s="62" t="s">
        <v>97</v>
      </c>
    </row>
    <row r="20" spans="2:12" ht="42" customHeight="1">
      <c r="B20" s="146" t="s">
        <v>1</v>
      </c>
      <c r="C20" s="147"/>
      <c r="D20" s="147"/>
      <c r="E20" s="147"/>
      <c r="F20" s="147"/>
      <c r="G20" s="147"/>
      <c r="H20" s="147"/>
      <c r="I20" s="148"/>
      <c r="J20" s="61">
        <f>J19*17.65%</f>
        <v>7589500</v>
      </c>
      <c r="K20" s="60"/>
      <c r="L20" s="60"/>
    </row>
    <row r="21" spans="2:12" ht="42" customHeight="1">
      <c r="B21" s="149" t="s">
        <v>173</v>
      </c>
      <c r="C21" s="150"/>
      <c r="D21" s="150"/>
      <c r="E21" s="150"/>
      <c r="F21" s="150"/>
      <c r="G21" s="150"/>
      <c r="H21" s="150"/>
      <c r="I21" s="151"/>
      <c r="J21" s="59">
        <f>SUM(J19:J20)</f>
        <v>50589500</v>
      </c>
      <c r="K21" s="58"/>
      <c r="L21" s="58"/>
    </row>
    <row r="22" spans="2:12">
      <c r="J22" s="3"/>
      <c r="L22" s="3"/>
    </row>
    <row r="23" spans="2:12" ht="18" customHeight="1">
      <c r="J23" s="3"/>
      <c r="L23" s="3"/>
    </row>
    <row r="24" spans="2:12" ht="18" customHeight="1">
      <c r="J24" s="3"/>
      <c r="K24" s="3"/>
    </row>
    <row r="25" spans="2:12">
      <c r="J25" s="3"/>
    </row>
    <row r="26" spans="2:12">
      <c r="J26" s="3"/>
      <c r="K26" s="3"/>
      <c r="L26" s="3"/>
    </row>
    <row r="28" spans="2:12">
      <c r="F28" s="3"/>
      <c r="J28" s="3"/>
    </row>
    <row r="29" spans="2:12">
      <c r="J29" s="3"/>
      <c r="K29" s="3"/>
      <c r="L29" s="3"/>
    </row>
    <row r="32" spans="2:12">
      <c r="H32" s="3"/>
    </row>
    <row r="35" spans="6:6">
      <c r="F35" s="3"/>
    </row>
  </sheetData>
  <mergeCells count="33">
    <mergeCell ref="B20:I20"/>
    <mergeCell ref="B21:I21"/>
    <mergeCell ref="C11:I11"/>
    <mergeCell ref="C14:I14"/>
    <mergeCell ref="C15:C16"/>
    <mergeCell ref="D15:D16"/>
    <mergeCell ref="C18:I18"/>
    <mergeCell ref="B9:B18"/>
    <mergeCell ref="B19:I19"/>
    <mergeCell ref="C17:I17"/>
    <mergeCell ref="C12:C13"/>
    <mergeCell ref="D12:D13"/>
    <mergeCell ref="E12:E13"/>
    <mergeCell ref="B1:L1"/>
    <mergeCell ref="E3:F3"/>
    <mergeCell ref="C7:I7"/>
    <mergeCell ref="C8:I8"/>
    <mergeCell ref="C9:C10"/>
    <mergeCell ref="D9:D10"/>
    <mergeCell ref="E9:E10"/>
    <mergeCell ref="K9:K10"/>
    <mergeCell ref="C4:C6"/>
    <mergeCell ref="D4:D6"/>
    <mergeCell ref="K4:K6"/>
    <mergeCell ref="L4:L6"/>
    <mergeCell ref="B4:B8"/>
    <mergeCell ref="E4:E6"/>
    <mergeCell ref="L9:L10"/>
    <mergeCell ref="K12:K13"/>
    <mergeCell ref="L12:L13"/>
    <mergeCell ref="E15:E16"/>
    <mergeCell ref="K15:K16"/>
    <mergeCell ref="L15:L16"/>
  </mergeCells>
  <phoneticPr fontId="2" type="noConversion"/>
  <pageMargins left="0.7" right="0.7" top="0.75" bottom="0.75" header="0.3" footer="0.3"/>
  <pageSetup paperSize="9" scale="16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8"/>
  <sheetViews>
    <sheetView zoomScale="75" zoomScaleNormal="75" workbookViewId="0"/>
  </sheetViews>
  <sheetFormatPr defaultColWidth="11.5546875" defaultRowHeight="19.149999999999999"/>
  <cols>
    <col min="2" max="4" width="20.609375" customWidth="1"/>
    <col min="5" max="5" width="22.38671875" customWidth="1"/>
    <col min="6" max="6" width="15.38671875" bestFit="1" customWidth="1"/>
    <col min="9" max="9" width="20.38671875" customWidth="1"/>
    <col min="12" max="19" width="20.609375" customWidth="1"/>
  </cols>
  <sheetData>
    <row r="2" spans="1:21" ht="20.65">
      <c r="A2" s="76"/>
      <c r="B2" s="160" t="s">
        <v>158</v>
      </c>
      <c r="C2" s="160"/>
      <c r="D2" s="160"/>
      <c r="E2" s="160"/>
      <c r="F2" s="160"/>
      <c r="G2" s="160"/>
      <c r="H2" s="160"/>
      <c r="I2" s="160"/>
      <c r="J2" s="160"/>
      <c r="K2" s="77"/>
      <c r="L2" s="76"/>
      <c r="M2" s="76"/>
      <c r="N2" s="76"/>
      <c r="O2" s="76"/>
      <c r="P2" s="76"/>
      <c r="Q2" s="76"/>
      <c r="R2" s="76"/>
    </row>
    <row r="3" spans="1:21" ht="20.65">
      <c r="A3" s="76"/>
      <c r="B3" s="109"/>
      <c r="C3" s="109"/>
      <c r="D3" s="109"/>
      <c r="E3" s="109"/>
      <c r="F3" s="109"/>
      <c r="G3" s="109"/>
      <c r="H3" s="109"/>
      <c r="I3" s="109"/>
      <c r="J3" s="108" t="s">
        <v>157</v>
      </c>
      <c r="K3" s="77"/>
      <c r="L3" s="76"/>
      <c r="M3" s="76"/>
      <c r="N3" s="107"/>
      <c r="O3" s="76"/>
      <c r="P3" s="76"/>
      <c r="Q3" s="76"/>
      <c r="R3" s="76"/>
    </row>
    <row r="4" spans="1:21" ht="39.950000000000003" customHeight="1">
      <c r="A4" s="76"/>
      <c r="B4" s="87" t="s">
        <v>156</v>
      </c>
      <c r="C4" s="79" t="s">
        <v>37</v>
      </c>
      <c r="D4" s="79" t="s">
        <v>35</v>
      </c>
      <c r="E4" s="106" t="s">
        <v>155</v>
      </c>
      <c r="F4" s="79" t="s">
        <v>154</v>
      </c>
      <c r="G4" s="79" t="s">
        <v>153</v>
      </c>
      <c r="H4" s="79" t="s">
        <v>152</v>
      </c>
      <c r="I4" s="79" t="s">
        <v>151</v>
      </c>
      <c r="J4" s="79" t="s">
        <v>150</v>
      </c>
      <c r="K4" s="77"/>
      <c r="L4" s="105" t="s">
        <v>38</v>
      </c>
      <c r="M4" s="100" t="s">
        <v>141</v>
      </c>
      <c r="N4" s="100" t="s">
        <v>149</v>
      </c>
      <c r="O4" s="100" t="s">
        <v>148</v>
      </c>
      <c r="P4" s="100" t="s">
        <v>147</v>
      </c>
      <c r="Q4" s="100" t="s">
        <v>146</v>
      </c>
      <c r="R4" s="93" t="s">
        <v>145</v>
      </c>
    </row>
    <row r="5" spans="1:21" ht="30" customHeight="1">
      <c r="A5" s="76"/>
      <c r="B5" s="163" t="s">
        <v>144</v>
      </c>
      <c r="C5" s="161" t="s">
        <v>162</v>
      </c>
      <c r="D5" s="81" t="s">
        <v>143</v>
      </c>
      <c r="E5" s="84">
        <f>$Q$5</f>
        <v>637725.94000000006</v>
      </c>
      <c r="F5" s="81">
        <v>1</v>
      </c>
      <c r="G5" s="81">
        <v>12</v>
      </c>
      <c r="H5" s="83">
        <v>1</v>
      </c>
      <c r="I5" s="82">
        <f>E5*G5*H5*F5</f>
        <v>7652711.2800000012</v>
      </c>
      <c r="J5" s="162" t="s">
        <v>191</v>
      </c>
      <c r="K5" s="77"/>
      <c r="L5" s="104" t="s">
        <v>142</v>
      </c>
      <c r="M5" s="103">
        <v>358273</v>
      </c>
      <c r="N5" s="103">
        <f>M5*0.1</f>
        <v>35827.300000000003</v>
      </c>
      <c r="O5" s="103">
        <f>M5*0.2</f>
        <v>71654.600000000006</v>
      </c>
      <c r="P5" s="103">
        <f>(M5+O5)*0.4</f>
        <v>171971.04</v>
      </c>
      <c r="Q5" s="102">
        <f>SUM(M5:P5)</f>
        <v>637725.94000000006</v>
      </c>
      <c r="R5" s="93" t="s">
        <v>141</v>
      </c>
    </row>
    <row r="6" spans="1:21" ht="30" customHeight="1">
      <c r="A6" s="76"/>
      <c r="B6" s="163"/>
      <c r="C6" s="161"/>
      <c r="D6" s="81" t="s">
        <v>120</v>
      </c>
      <c r="E6" s="84">
        <f>$Q$7</f>
        <v>505601.88</v>
      </c>
      <c r="F6" s="81">
        <v>1</v>
      </c>
      <c r="G6" s="81">
        <v>12</v>
      </c>
      <c r="H6" s="83">
        <v>1</v>
      </c>
      <c r="I6" s="82">
        <f>E6*G6*H6*F6</f>
        <v>6067222.5600000005</v>
      </c>
      <c r="J6" s="162"/>
      <c r="K6" s="77"/>
      <c r="L6" s="104" t="s">
        <v>100</v>
      </c>
      <c r="M6" s="103">
        <v>300980</v>
      </c>
      <c r="N6" s="103">
        <f>M6*0.1</f>
        <v>30098</v>
      </c>
      <c r="O6" s="103">
        <f>M6*0.2</f>
        <v>60196</v>
      </c>
      <c r="P6" s="103">
        <f>(M6+O6)*0.4</f>
        <v>144470.39999999999</v>
      </c>
      <c r="Q6" s="102">
        <f>SUM(M6:P6)</f>
        <v>535744.4</v>
      </c>
      <c r="R6" s="93" t="s">
        <v>140</v>
      </c>
    </row>
    <row r="7" spans="1:21" ht="30" customHeight="1">
      <c r="A7" s="76"/>
      <c r="B7" s="163"/>
      <c r="C7" s="161"/>
      <c r="D7" s="81" t="s">
        <v>139</v>
      </c>
      <c r="E7" s="84">
        <f>$Q$8</f>
        <v>398086.32</v>
      </c>
      <c r="F7" s="81">
        <v>1</v>
      </c>
      <c r="G7" s="81">
        <v>12</v>
      </c>
      <c r="H7" s="83">
        <v>1.2</v>
      </c>
      <c r="I7" s="82">
        <f>E7*G7*H7*F7</f>
        <v>5732443.0079999994</v>
      </c>
      <c r="J7" s="162"/>
      <c r="K7" s="77"/>
      <c r="L7" s="104" t="s">
        <v>99</v>
      </c>
      <c r="M7" s="103">
        <v>284046</v>
      </c>
      <c r="N7" s="103">
        <f>M7*0.1</f>
        <v>28404.600000000002</v>
      </c>
      <c r="O7" s="103">
        <f>M7*0.2</f>
        <v>56809.200000000004</v>
      </c>
      <c r="P7" s="103">
        <f>(M7+O7)*0.4</f>
        <v>136342.08000000002</v>
      </c>
      <c r="Q7" s="102">
        <f>SUM(M7:P7)</f>
        <v>505601.88</v>
      </c>
      <c r="R7" s="93" t="s">
        <v>138</v>
      </c>
    </row>
    <row r="8" spans="1:21" ht="30" customHeight="1">
      <c r="A8" s="76"/>
      <c r="B8" s="163"/>
      <c r="C8" s="159" t="s">
        <v>119</v>
      </c>
      <c r="D8" s="159"/>
      <c r="E8" s="159"/>
      <c r="F8" s="159"/>
      <c r="G8" s="159"/>
      <c r="H8" s="159"/>
      <c r="I8" s="80">
        <f>TRUNC(SUM(I5:I7),-6)</f>
        <v>19000000</v>
      </c>
      <c r="J8" s="92"/>
      <c r="K8" s="77"/>
      <c r="L8" s="104" t="s">
        <v>137</v>
      </c>
      <c r="M8" s="103">
        <v>223644</v>
      </c>
      <c r="N8" s="103">
        <f>M8*0.1</f>
        <v>22364.400000000001</v>
      </c>
      <c r="O8" s="103">
        <f>M8*0.2</f>
        <v>44728.800000000003</v>
      </c>
      <c r="P8" s="103">
        <f>(M8+O8)*0.4</f>
        <v>107349.12</v>
      </c>
      <c r="Q8" s="102">
        <f>SUM(M8:P8)</f>
        <v>398086.32</v>
      </c>
      <c r="R8" s="93" t="s">
        <v>136</v>
      </c>
    </row>
    <row r="9" spans="1:21" ht="30" customHeight="1">
      <c r="A9" s="76"/>
      <c r="B9" s="164" t="s">
        <v>135</v>
      </c>
      <c r="C9" s="164"/>
      <c r="D9" s="164"/>
      <c r="E9" s="164"/>
      <c r="F9" s="164"/>
      <c r="G9" s="164"/>
      <c r="H9" s="164"/>
      <c r="I9" s="86">
        <f>SUM(I8)</f>
        <v>19000000</v>
      </c>
      <c r="J9" s="85"/>
      <c r="K9" s="94"/>
      <c r="L9" s="76"/>
      <c r="M9" s="76"/>
      <c r="N9" s="76"/>
      <c r="O9" s="76"/>
      <c r="P9" s="76"/>
      <c r="Q9" s="76"/>
      <c r="R9" s="76"/>
      <c r="T9" s="94"/>
      <c r="U9" s="96"/>
    </row>
    <row r="10" spans="1:21" ht="30" customHeight="1">
      <c r="A10" s="76"/>
      <c r="B10" s="163" t="s">
        <v>134</v>
      </c>
      <c r="C10" s="161" t="s">
        <v>159</v>
      </c>
      <c r="D10" s="81" t="s">
        <v>121</v>
      </c>
      <c r="E10" s="84">
        <f>$Q$6</f>
        <v>535744.4</v>
      </c>
      <c r="F10" s="81">
        <v>1</v>
      </c>
      <c r="G10" s="81">
        <v>8</v>
      </c>
      <c r="H10" s="83">
        <v>1</v>
      </c>
      <c r="I10" s="82">
        <f>E10*F10*G10*H10</f>
        <v>4285955.2</v>
      </c>
      <c r="J10" s="162" t="s">
        <v>164</v>
      </c>
      <c r="K10" s="101"/>
      <c r="L10" s="156" t="s">
        <v>133</v>
      </c>
      <c r="M10" s="157"/>
      <c r="N10" s="93" t="s">
        <v>132</v>
      </c>
      <c r="O10" s="93"/>
      <c r="P10" s="93"/>
      <c r="Q10" s="93"/>
      <c r="R10" s="93"/>
      <c r="S10" s="93"/>
      <c r="T10" s="93"/>
      <c r="U10" s="96"/>
    </row>
    <row r="11" spans="1:21" ht="30" customHeight="1">
      <c r="A11" s="76"/>
      <c r="B11" s="163"/>
      <c r="C11" s="161"/>
      <c r="D11" s="81" t="s">
        <v>120</v>
      </c>
      <c r="E11" s="84">
        <f>$Q$7</f>
        <v>505601.88</v>
      </c>
      <c r="F11" s="81">
        <v>1</v>
      </c>
      <c r="G11" s="81">
        <v>8</v>
      </c>
      <c r="H11" s="83">
        <v>1</v>
      </c>
      <c r="I11" s="82">
        <f>E11*F11*G11*H11</f>
        <v>4044815.04</v>
      </c>
      <c r="J11" s="162"/>
      <c r="K11" s="77"/>
      <c r="L11" s="99">
        <v>1</v>
      </c>
      <c r="M11" s="98">
        <f>L11*8</f>
        <v>8</v>
      </c>
      <c r="N11" s="89">
        <v>1</v>
      </c>
      <c r="O11" s="93" t="s">
        <v>131</v>
      </c>
      <c r="P11" s="93" t="s">
        <v>130</v>
      </c>
      <c r="Q11" s="93"/>
      <c r="R11" s="93"/>
      <c r="S11" s="93"/>
      <c r="T11" s="93"/>
      <c r="U11" s="96"/>
    </row>
    <row r="12" spans="1:21" ht="30" customHeight="1">
      <c r="A12" s="76"/>
      <c r="B12" s="163"/>
      <c r="C12" s="159" t="s">
        <v>119</v>
      </c>
      <c r="D12" s="159"/>
      <c r="E12" s="159"/>
      <c r="F12" s="159"/>
      <c r="G12" s="159"/>
      <c r="H12" s="159"/>
      <c r="I12" s="80">
        <f>TRUNC(SUM(I10:I11),-6)</f>
        <v>8000000</v>
      </c>
      <c r="J12" s="95"/>
      <c r="K12" s="77"/>
      <c r="L12" s="99">
        <v>1.2</v>
      </c>
      <c r="M12" s="98">
        <f>L12*8</f>
        <v>9.6</v>
      </c>
      <c r="N12" s="89">
        <v>1.5</v>
      </c>
      <c r="O12" s="88" t="s">
        <v>129</v>
      </c>
      <c r="P12" s="88" t="s">
        <v>128</v>
      </c>
      <c r="Q12" s="93"/>
      <c r="R12" s="93"/>
      <c r="S12" s="93"/>
      <c r="T12" s="93"/>
      <c r="U12" s="96"/>
    </row>
    <row r="13" spans="1:21" ht="30" customHeight="1">
      <c r="A13" s="76"/>
      <c r="B13" s="163"/>
      <c r="C13" s="161" t="s">
        <v>160</v>
      </c>
      <c r="D13" s="81" t="s">
        <v>121</v>
      </c>
      <c r="E13" s="84">
        <f>$Q$6</f>
        <v>535744.4</v>
      </c>
      <c r="F13" s="81">
        <v>1</v>
      </c>
      <c r="G13" s="81">
        <v>8</v>
      </c>
      <c r="H13" s="83">
        <v>1</v>
      </c>
      <c r="I13" s="82">
        <f>E13*F13*G13*H13</f>
        <v>4285955.2</v>
      </c>
      <c r="J13" s="162" t="s">
        <v>164</v>
      </c>
      <c r="K13" s="77"/>
      <c r="L13" s="91"/>
      <c r="M13" s="90"/>
      <c r="N13" s="89">
        <v>1.5</v>
      </c>
      <c r="O13" s="88" t="s">
        <v>127</v>
      </c>
      <c r="P13" s="97" t="s">
        <v>126</v>
      </c>
      <c r="Q13" s="88"/>
      <c r="R13" s="93"/>
      <c r="S13" s="93"/>
      <c r="T13" s="93"/>
      <c r="U13" s="96"/>
    </row>
    <row r="14" spans="1:21" ht="30" customHeight="1">
      <c r="A14" s="76"/>
      <c r="B14" s="163"/>
      <c r="C14" s="161"/>
      <c r="D14" s="81" t="s">
        <v>120</v>
      </c>
      <c r="E14" s="84">
        <f>$Q$7</f>
        <v>505601.88</v>
      </c>
      <c r="F14" s="81">
        <v>1</v>
      </c>
      <c r="G14" s="81">
        <v>8</v>
      </c>
      <c r="H14" s="83">
        <v>1</v>
      </c>
      <c r="I14" s="82">
        <f>E14*F14*G14*H14</f>
        <v>4044815.04</v>
      </c>
      <c r="J14" s="162"/>
      <c r="K14" s="77"/>
      <c r="L14" s="91"/>
      <c r="M14" s="90"/>
      <c r="N14" s="89">
        <v>1.75</v>
      </c>
      <c r="O14" s="88" t="s">
        <v>125</v>
      </c>
      <c r="P14" s="97" t="s">
        <v>124</v>
      </c>
      <c r="Q14" s="97"/>
      <c r="R14" s="93"/>
      <c r="S14" s="93"/>
      <c r="T14" s="93"/>
      <c r="U14" s="96"/>
    </row>
    <row r="15" spans="1:21" ht="30" customHeight="1">
      <c r="A15" s="76"/>
      <c r="B15" s="163"/>
      <c r="C15" s="159" t="s">
        <v>119</v>
      </c>
      <c r="D15" s="159"/>
      <c r="E15" s="159"/>
      <c r="F15" s="159"/>
      <c r="G15" s="159"/>
      <c r="H15" s="159"/>
      <c r="I15" s="80">
        <f>TRUNC(SUM(I13:I14),-6)</f>
        <v>8000000</v>
      </c>
      <c r="J15" s="95"/>
      <c r="K15" s="77"/>
      <c r="L15" s="91"/>
      <c r="M15" s="90"/>
      <c r="N15" s="89"/>
      <c r="O15" s="88"/>
      <c r="P15" s="97"/>
      <c r="Q15" s="97"/>
      <c r="R15" s="93"/>
      <c r="S15" s="93"/>
      <c r="T15" s="93"/>
      <c r="U15" s="96"/>
    </row>
    <row r="16" spans="1:21" ht="30" customHeight="1">
      <c r="A16" s="76"/>
      <c r="B16" s="163"/>
      <c r="C16" s="161" t="s">
        <v>161</v>
      </c>
      <c r="D16" s="81" t="s">
        <v>121</v>
      </c>
      <c r="E16" s="84">
        <f>$Q$6</f>
        <v>535744.4</v>
      </c>
      <c r="F16" s="81">
        <v>1</v>
      </c>
      <c r="G16" s="81">
        <v>8</v>
      </c>
      <c r="H16" s="83">
        <v>1</v>
      </c>
      <c r="I16" s="82">
        <f>E16*F16*G16*H16</f>
        <v>4285955.2</v>
      </c>
      <c r="J16" s="162" t="s">
        <v>164</v>
      </c>
      <c r="K16" s="77"/>
      <c r="L16" s="76"/>
      <c r="M16" s="76"/>
      <c r="N16" s="89"/>
      <c r="O16" s="93"/>
      <c r="P16" s="93"/>
      <c r="Q16" s="93"/>
      <c r="R16" s="93"/>
      <c r="S16" s="93"/>
      <c r="T16" s="94"/>
      <c r="U16" s="96"/>
    </row>
    <row r="17" spans="1:21" ht="30" customHeight="1">
      <c r="A17" s="76"/>
      <c r="B17" s="163"/>
      <c r="C17" s="161"/>
      <c r="D17" s="81" t="s">
        <v>120</v>
      </c>
      <c r="E17" s="84">
        <f>$Q$7</f>
        <v>505601.88</v>
      </c>
      <c r="F17" s="81">
        <v>1</v>
      </c>
      <c r="G17" s="81">
        <v>8</v>
      </c>
      <c r="H17" s="83">
        <v>1</v>
      </c>
      <c r="I17" s="82">
        <f>E17*F17*G17*H17</f>
        <v>4044815.04</v>
      </c>
      <c r="J17" s="162"/>
      <c r="K17" s="77"/>
      <c r="L17" s="76"/>
      <c r="M17" s="76"/>
      <c r="N17" s="89"/>
      <c r="O17" s="88"/>
      <c r="P17" s="88"/>
      <c r="Q17" s="88"/>
      <c r="R17" s="93"/>
      <c r="S17" s="93"/>
      <c r="T17" s="94"/>
      <c r="U17" s="96"/>
    </row>
    <row r="18" spans="1:21" ht="30" customHeight="1">
      <c r="A18" s="76"/>
      <c r="B18" s="163"/>
      <c r="C18" s="159" t="s">
        <v>123</v>
      </c>
      <c r="D18" s="159"/>
      <c r="E18" s="159"/>
      <c r="F18" s="159"/>
      <c r="G18" s="159"/>
      <c r="H18" s="159"/>
      <c r="I18" s="80">
        <f>TRUNC(SUM(I16:I17),-6)</f>
        <v>8000000</v>
      </c>
      <c r="J18" s="95"/>
      <c r="K18" s="77"/>
      <c r="L18" s="76"/>
      <c r="M18" s="76"/>
      <c r="N18" s="76"/>
      <c r="O18" s="76"/>
      <c r="P18" s="76"/>
      <c r="Q18" s="76"/>
      <c r="R18" s="76"/>
    </row>
    <row r="19" spans="1:21" ht="30" customHeight="1">
      <c r="A19" s="76"/>
      <c r="B19" s="158" t="s">
        <v>122</v>
      </c>
      <c r="C19" s="158"/>
      <c r="D19" s="158"/>
      <c r="E19" s="158"/>
      <c r="F19" s="158"/>
      <c r="G19" s="158"/>
      <c r="H19" s="158"/>
      <c r="I19" s="86">
        <f>SUM(I12,I15,I18)</f>
        <v>24000000</v>
      </c>
      <c r="J19" s="85"/>
      <c r="K19" s="77"/>
      <c r="L19" s="76"/>
      <c r="M19" s="76"/>
      <c r="N19" s="76"/>
      <c r="O19" s="76"/>
      <c r="P19" s="76"/>
      <c r="Q19" s="76"/>
      <c r="R19" s="76"/>
    </row>
    <row r="20" spans="1:21" ht="30" customHeight="1">
      <c r="A20" s="76"/>
      <c r="B20" s="76"/>
      <c r="C20" s="76"/>
      <c r="D20" s="76"/>
      <c r="E20" s="78"/>
      <c r="F20" s="76"/>
      <c r="G20" s="76"/>
      <c r="H20" s="76"/>
      <c r="I20" s="76"/>
      <c r="J20" s="76"/>
      <c r="K20" s="77"/>
      <c r="L20" s="76"/>
      <c r="M20" s="76"/>
      <c r="N20" s="76"/>
      <c r="O20" s="76"/>
      <c r="P20" s="76"/>
      <c r="Q20" s="76"/>
      <c r="R20" s="76"/>
    </row>
    <row r="21" spans="1:21" ht="30" customHeight="1">
      <c r="A21" s="111"/>
      <c r="B21" s="112" t="s">
        <v>171</v>
      </c>
      <c r="C21" s="155" t="s">
        <v>163</v>
      </c>
      <c r="D21" s="155"/>
      <c r="E21" s="155"/>
      <c r="F21" s="76"/>
      <c r="G21" s="76"/>
      <c r="H21" s="76"/>
      <c r="I21" s="76"/>
      <c r="J21" s="76"/>
      <c r="K21" s="77"/>
      <c r="L21" s="76"/>
      <c r="M21" s="76"/>
      <c r="N21" s="76"/>
      <c r="O21" s="76"/>
      <c r="P21" s="76"/>
      <c r="Q21" s="76"/>
      <c r="R21" s="76"/>
    </row>
    <row r="22" spans="1:21" ht="30" customHeight="1">
      <c r="A22" s="76"/>
      <c r="B22" s="113" t="s">
        <v>195</v>
      </c>
      <c r="C22" s="114" t="s">
        <v>192</v>
      </c>
      <c r="D22" s="115" t="s">
        <v>193</v>
      </c>
      <c r="E22" s="116" t="s">
        <v>194</v>
      </c>
      <c r="F22" s="76"/>
      <c r="G22" s="76"/>
      <c r="H22" s="76"/>
      <c r="I22" s="76"/>
      <c r="J22" s="76"/>
      <c r="K22" s="77"/>
      <c r="L22" s="76"/>
      <c r="M22" s="76"/>
      <c r="N22" s="76"/>
      <c r="O22" s="76"/>
      <c r="P22" s="76"/>
      <c r="Q22" s="76"/>
      <c r="R22" s="76"/>
    </row>
    <row r="23" spans="1:21" ht="30" customHeight="1">
      <c r="A23" s="76"/>
      <c r="B23" s="117" t="s">
        <v>189</v>
      </c>
      <c r="C23" s="118" t="s">
        <v>172</v>
      </c>
      <c r="D23" s="118" t="s">
        <v>172</v>
      </c>
      <c r="E23" s="118" t="s">
        <v>172</v>
      </c>
      <c r="F23" s="76"/>
      <c r="G23" s="76"/>
      <c r="H23" s="76"/>
      <c r="I23" s="76"/>
      <c r="J23" s="76"/>
      <c r="K23" s="77"/>
      <c r="L23" s="76"/>
      <c r="M23" s="76"/>
      <c r="N23" s="76"/>
      <c r="O23" s="76"/>
      <c r="P23" s="76"/>
      <c r="Q23" s="76"/>
      <c r="R23" s="76"/>
    </row>
    <row r="24" spans="1:21" ht="30" customHeight="1">
      <c r="A24" s="76"/>
      <c r="B24" s="117" t="s">
        <v>118</v>
      </c>
      <c r="C24" s="118" t="s">
        <v>117</v>
      </c>
      <c r="D24" s="118" t="s">
        <v>196</v>
      </c>
      <c r="E24" s="118" t="s">
        <v>198</v>
      </c>
      <c r="F24" s="76"/>
      <c r="G24" s="76"/>
      <c r="H24" s="76"/>
      <c r="I24" s="76"/>
      <c r="J24" s="76"/>
      <c r="K24" s="77"/>
      <c r="L24" s="76"/>
      <c r="M24" s="76"/>
      <c r="N24" s="76"/>
      <c r="O24" s="76"/>
      <c r="P24" s="76"/>
      <c r="Q24" s="76"/>
      <c r="R24" s="76"/>
    </row>
    <row r="25" spans="1:21" ht="30" customHeight="1">
      <c r="A25" s="76"/>
      <c r="B25" s="117" t="s">
        <v>190</v>
      </c>
      <c r="C25" s="118" t="s">
        <v>116</v>
      </c>
      <c r="D25" s="118" t="s">
        <v>197</v>
      </c>
      <c r="E25" s="118" t="s">
        <v>199</v>
      </c>
      <c r="F25" s="76"/>
      <c r="G25" s="76"/>
      <c r="H25" s="76"/>
      <c r="I25" s="76"/>
      <c r="J25" s="76"/>
      <c r="K25" s="77"/>
      <c r="L25" s="76"/>
      <c r="M25" s="76"/>
      <c r="N25" s="76"/>
      <c r="O25" s="76"/>
      <c r="P25" s="76"/>
      <c r="Q25" s="76"/>
      <c r="R25" s="76"/>
    </row>
    <row r="26" spans="1:21" ht="30" customHeight="1">
      <c r="A26" s="76"/>
      <c r="B26" s="119" t="s">
        <v>115</v>
      </c>
      <c r="C26" s="120"/>
      <c r="D26" s="121"/>
      <c r="E26" s="122"/>
      <c r="F26" s="76"/>
      <c r="G26" s="76"/>
      <c r="H26" s="76"/>
      <c r="I26" s="76"/>
      <c r="J26" s="76"/>
      <c r="K26" s="77"/>
      <c r="L26" s="76"/>
      <c r="M26" s="76"/>
      <c r="N26" s="76"/>
      <c r="O26" s="76"/>
      <c r="P26" s="76"/>
      <c r="Q26" s="76"/>
      <c r="R26" s="76"/>
    </row>
    <row r="27" spans="1:21" ht="30" customHeight="1">
      <c r="A27" s="76"/>
      <c r="B27" s="76"/>
      <c r="C27" s="76"/>
      <c r="D27" s="76"/>
      <c r="E27" s="78"/>
      <c r="F27" s="110"/>
      <c r="G27" s="76"/>
      <c r="H27" s="76"/>
      <c r="I27" s="76"/>
      <c r="J27" s="76"/>
      <c r="K27" s="77"/>
      <c r="L27" s="76"/>
      <c r="M27" s="76"/>
      <c r="N27" s="76"/>
      <c r="O27" s="76"/>
      <c r="P27" s="76"/>
      <c r="Q27" s="76"/>
      <c r="R27" s="76"/>
    </row>
    <row r="28" spans="1:21">
      <c r="A28" s="76"/>
      <c r="B28" s="76"/>
      <c r="C28" s="76"/>
      <c r="D28" s="76"/>
      <c r="E28" s="78"/>
      <c r="F28" s="76"/>
      <c r="G28" s="76"/>
      <c r="H28" s="76"/>
      <c r="I28" s="76"/>
      <c r="J28" s="76"/>
      <c r="K28" s="77"/>
      <c r="L28" s="76"/>
      <c r="M28" s="76"/>
      <c r="N28" s="76"/>
      <c r="O28" s="76"/>
      <c r="P28" s="76"/>
      <c r="Q28" s="76"/>
      <c r="R28" s="76"/>
    </row>
    <row r="29" spans="1:21">
      <c r="A29" s="76"/>
      <c r="B29" s="76"/>
      <c r="C29" s="76"/>
      <c r="D29" s="76"/>
      <c r="E29" s="78"/>
      <c r="F29" s="76"/>
      <c r="G29" s="76"/>
      <c r="H29" s="76"/>
      <c r="I29" s="76"/>
      <c r="J29" s="76"/>
      <c r="K29" s="77"/>
      <c r="L29" s="76"/>
      <c r="M29" s="76"/>
      <c r="N29" s="76"/>
      <c r="O29" s="76"/>
      <c r="P29" s="76"/>
      <c r="Q29" s="76"/>
      <c r="R29" s="76"/>
    </row>
    <row r="30" spans="1:21">
      <c r="A30" s="76"/>
      <c r="B30" s="76"/>
      <c r="C30" s="76"/>
      <c r="D30" s="76"/>
      <c r="E30" s="78"/>
      <c r="F30" s="110"/>
      <c r="G30" s="76"/>
      <c r="H30" s="76"/>
      <c r="I30" s="76"/>
      <c r="J30" s="76"/>
      <c r="K30" s="77"/>
      <c r="L30" s="76"/>
      <c r="M30" s="76"/>
      <c r="N30" s="76"/>
      <c r="O30" s="76"/>
      <c r="P30" s="76"/>
      <c r="Q30" s="76"/>
      <c r="R30" s="76"/>
    </row>
    <row r="31" spans="1:21">
      <c r="A31" s="76"/>
      <c r="B31" s="76"/>
      <c r="C31" s="76"/>
      <c r="D31" s="76"/>
      <c r="E31" s="78"/>
      <c r="F31" s="76"/>
      <c r="G31" s="76"/>
      <c r="H31" s="76"/>
      <c r="I31" s="76"/>
      <c r="J31" s="76"/>
      <c r="K31" s="77"/>
      <c r="L31" s="76"/>
      <c r="M31" s="76"/>
      <c r="N31" s="76"/>
      <c r="O31" s="76"/>
      <c r="P31" s="76"/>
      <c r="Q31" s="76"/>
      <c r="R31" s="76"/>
    </row>
    <row r="32" spans="1:21">
      <c r="A32" s="76"/>
      <c r="B32" s="76"/>
      <c r="C32" s="76"/>
      <c r="D32" s="76"/>
      <c r="E32" s="78"/>
      <c r="F32" s="76"/>
      <c r="G32" s="76"/>
      <c r="H32" s="76"/>
      <c r="I32" s="76"/>
      <c r="J32" s="76"/>
      <c r="K32" s="77"/>
      <c r="L32" s="76"/>
      <c r="M32" s="76"/>
      <c r="N32" s="76"/>
      <c r="O32" s="76"/>
      <c r="P32" s="76"/>
      <c r="Q32" s="76"/>
      <c r="R32" s="76"/>
    </row>
    <row r="33" spans="1:18">
      <c r="A33" s="76"/>
      <c r="B33" s="76"/>
      <c r="C33" s="76"/>
      <c r="D33" s="76"/>
      <c r="E33" s="78"/>
      <c r="F33" s="76"/>
      <c r="G33" s="76"/>
      <c r="H33" s="76"/>
      <c r="I33" s="76"/>
      <c r="J33" s="76"/>
      <c r="K33" s="77"/>
      <c r="L33" s="76"/>
      <c r="M33" s="76"/>
      <c r="N33" s="76"/>
      <c r="O33" s="76"/>
      <c r="P33" s="76"/>
      <c r="Q33" s="76"/>
      <c r="R33" s="76"/>
    </row>
    <row r="34" spans="1:18">
      <c r="A34" s="76"/>
      <c r="B34" s="76"/>
      <c r="C34" s="76"/>
      <c r="D34" s="76"/>
      <c r="E34" s="78"/>
      <c r="F34" s="76"/>
      <c r="G34" s="76"/>
      <c r="H34" s="76"/>
      <c r="I34" s="76"/>
      <c r="J34" s="76"/>
      <c r="K34" s="77"/>
      <c r="L34" s="76"/>
      <c r="M34" s="76"/>
      <c r="N34" s="76"/>
      <c r="O34" s="76"/>
      <c r="P34" s="76"/>
      <c r="Q34" s="76"/>
      <c r="R34" s="76"/>
    </row>
    <row r="35" spans="1:18">
      <c r="A35" s="76"/>
      <c r="B35" s="76"/>
      <c r="C35" s="76"/>
      <c r="D35" s="76"/>
      <c r="E35" s="78"/>
      <c r="F35" s="76"/>
      <c r="G35" s="76"/>
      <c r="H35" s="76"/>
      <c r="I35" s="76"/>
      <c r="J35" s="76"/>
      <c r="K35" s="77"/>
      <c r="L35" s="76"/>
      <c r="M35" s="76"/>
      <c r="N35" s="76"/>
      <c r="O35" s="76"/>
      <c r="P35" s="76"/>
      <c r="Q35" s="76"/>
      <c r="R35" s="76"/>
    </row>
    <row r="36" spans="1:18">
      <c r="A36" s="76"/>
      <c r="B36" s="76"/>
      <c r="C36" s="76"/>
      <c r="D36" s="76"/>
      <c r="E36" s="78"/>
      <c r="F36" s="76"/>
      <c r="G36" s="76"/>
      <c r="H36" s="76"/>
      <c r="I36" s="76"/>
      <c r="J36" s="76"/>
      <c r="K36" s="77"/>
      <c r="L36" s="76"/>
      <c r="M36" s="76"/>
      <c r="N36" s="76"/>
      <c r="O36" s="76"/>
      <c r="P36" s="76"/>
      <c r="Q36" s="76"/>
      <c r="R36" s="76"/>
    </row>
    <row r="37" spans="1:18">
      <c r="A37" s="76"/>
      <c r="B37" s="76"/>
      <c r="C37" s="76"/>
      <c r="D37" s="76"/>
      <c r="E37" s="78"/>
      <c r="F37" s="76"/>
      <c r="G37" s="76"/>
      <c r="H37" s="76"/>
      <c r="I37" s="76"/>
      <c r="J37" s="76"/>
      <c r="K37" s="77"/>
      <c r="L37" s="76"/>
      <c r="M37" s="76"/>
      <c r="N37" s="76"/>
      <c r="O37" s="76"/>
      <c r="P37" s="76"/>
      <c r="Q37" s="76"/>
      <c r="R37" s="76"/>
    </row>
    <row r="38" spans="1:18">
      <c r="A38" s="76"/>
      <c r="B38" s="76"/>
      <c r="C38" s="76"/>
      <c r="D38" s="76"/>
      <c r="E38" s="78"/>
      <c r="F38" s="76"/>
      <c r="G38" s="76"/>
      <c r="H38" s="76"/>
      <c r="I38" s="76"/>
      <c r="J38" s="76"/>
      <c r="K38" s="77"/>
      <c r="L38" s="76"/>
      <c r="M38" s="76"/>
      <c r="N38" s="76"/>
      <c r="O38" s="76"/>
      <c r="P38" s="76"/>
      <c r="Q38" s="76"/>
      <c r="R38" s="76"/>
    </row>
    <row r="39" spans="1:18">
      <c r="A39" s="76"/>
      <c r="B39" s="76"/>
      <c r="C39" s="76"/>
      <c r="D39" s="76"/>
      <c r="E39" s="78"/>
      <c r="F39" s="76"/>
      <c r="G39" s="76"/>
      <c r="H39" s="76"/>
      <c r="I39" s="76"/>
      <c r="J39" s="76"/>
      <c r="K39" s="77"/>
      <c r="L39" s="76"/>
      <c r="M39" s="76"/>
      <c r="N39" s="76"/>
      <c r="O39" s="76"/>
      <c r="P39" s="76"/>
      <c r="Q39" s="76"/>
      <c r="R39" s="76"/>
    </row>
    <row r="40" spans="1:18">
      <c r="A40" s="76"/>
      <c r="B40" s="76"/>
      <c r="C40" s="76"/>
      <c r="D40" s="76"/>
      <c r="E40" s="78"/>
      <c r="F40" s="76"/>
      <c r="G40" s="76"/>
      <c r="H40" s="76"/>
      <c r="I40" s="76"/>
      <c r="J40" s="76"/>
      <c r="K40" s="77"/>
      <c r="L40" s="76"/>
      <c r="M40" s="76"/>
      <c r="N40" s="76"/>
      <c r="O40" s="76"/>
      <c r="P40" s="76"/>
      <c r="Q40" s="76"/>
      <c r="R40" s="76"/>
    </row>
    <row r="41" spans="1:18">
      <c r="A41" s="76"/>
      <c r="B41" s="76"/>
      <c r="C41" s="76"/>
      <c r="D41" s="76"/>
      <c r="E41" s="78"/>
      <c r="F41" s="76"/>
      <c r="G41" s="76"/>
      <c r="H41" s="76"/>
      <c r="I41" s="76"/>
      <c r="J41" s="76"/>
      <c r="K41" s="77"/>
      <c r="L41" s="76"/>
      <c r="M41" s="76"/>
      <c r="N41" s="76"/>
      <c r="O41" s="76"/>
      <c r="P41" s="76"/>
      <c r="Q41" s="76"/>
      <c r="R41" s="76"/>
    </row>
    <row r="42" spans="1:18">
      <c r="A42" s="76"/>
      <c r="B42" s="76"/>
      <c r="C42" s="76"/>
      <c r="D42" s="76"/>
      <c r="E42" s="78"/>
      <c r="F42" s="76"/>
      <c r="G42" s="76"/>
      <c r="H42" s="76"/>
      <c r="I42" s="76"/>
      <c r="J42" s="76"/>
      <c r="K42" s="77"/>
      <c r="L42" s="76"/>
      <c r="M42" s="76"/>
      <c r="N42" s="76"/>
      <c r="O42" s="76"/>
      <c r="P42" s="76"/>
      <c r="Q42" s="76"/>
      <c r="R42" s="76"/>
    </row>
    <row r="43" spans="1:18">
      <c r="A43" s="76"/>
      <c r="B43" s="76"/>
      <c r="C43" s="76"/>
      <c r="D43" s="76"/>
      <c r="E43" s="78"/>
      <c r="F43" s="76"/>
      <c r="G43" s="76"/>
      <c r="H43" s="76"/>
      <c r="I43" s="76"/>
      <c r="J43" s="76"/>
      <c r="K43" s="77"/>
      <c r="L43" s="76"/>
      <c r="M43" s="76"/>
      <c r="N43" s="76"/>
      <c r="O43" s="76"/>
      <c r="P43" s="76"/>
      <c r="Q43" s="76"/>
      <c r="R43" s="76"/>
    </row>
    <row r="44" spans="1:18">
      <c r="A44" s="76"/>
      <c r="B44" s="76"/>
      <c r="C44" s="76"/>
      <c r="D44" s="76"/>
      <c r="E44" s="78"/>
      <c r="F44" s="76"/>
      <c r="G44" s="76"/>
      <c r="H44" s="76"/>
      <c r="I44" s="76"/>
      <c r="J44" s="76"/>
      <c r="K44" s="77"/>
      <c r="L44" s="76"/>
      <c r="M44" s="76"/>
      <c r="N44" s="76"/>
      <c r="O44" s="76"/>
      <c r="P44" s="76"/>
      <c r="Q44" s="76"/>
      <c r="R44" s="76"/>
    </row>
    <row r="45" spans="1:18">
      <c r="A45" s="76"/>
      <c r="B45" s="76"/>
      <c r="C45" s="76"/>
      <c r="D45" s="76"/>
      <c r="E45" s="78"/>
      <c r="F45" s="76"/>
      <c r="G45" s="76"/>
      <c r="H45" s="76"/>
      <c r="I45" s="76"/>
      <c r="J45" s="76"/>
      <c r="K45" s="77"/>
      <c r="L45" s="76"/>
      <c r="M45" s="76"/>
      <c r="N45" s="76"/>
      <c r="O45" s="76"/>
      <c r="P45" s="76"/>
      <c r="Q45" s="76"/>
      <c r="R45" s="76"/>
    </row>
    <row r="46" spans="1:18">
      <c r="A46" s="76"/>
      <c r="B46" s="76"/>
      <c r="C46" s="76"/>
      <c r="D46" s="76"/>
      <c r="E46" s="78"/>
      <c r="F46" s="76"/>
      <c r="G46" s="76"/>
      <c r="H46" s="76"/>
      <c r="I46" s="76"/>
      <c r="J46" s="76"/>
      <c r="K46" s="77"/>
      <c r="L46" s="76"/>
      <c r="M46" s="76"/>
      <c r="N46" s="76"/>
      <c r="O46" s="76"/>
      <c r="P46" s="76"/>
      <c r="Q46" s="76"/>
      <c r="R46" s="76"/>
    </row>
    <row r="47" spans="1:18">
      <c r="A47" s="76"/>
      <c r="B47" s="76"/>
      <c r="C47" s="76"/>
      <c r="D47" s="76"/>
      <c r="E47" s="78"/>
      <c r="F47" s="76"/>
      <c r="G47" s="76"/>
      <c r="H47" s="76"/>
      <c r="I47" s="76"/>
      <c r="J47" s="76"/>
      <c r="K47" s="77"/>
      <c r="L47" s="76"/>
      <c r="M47" s="76"/>
      <c r="N47" s="76"/>
      <c r="O47" s="76"/>
      <c r="P47" s="76"/>
      <c r="Q47" s="76"/>
      <c r="R47" s="76"/>
    </row>
    <row r="48" spans="1:18">
      <c r="A48" s="76"/>
      <c r="B48" s="76"/>
      <c r="C48" s="76"/>
      <c r="D48" s="76"/>
      <c r="E48" s="78"/>
      <c r="F48" s="76"/>
      <c r="G48" s="76"/>
      <c r="H48" s="76"/>
      <c r="I48" s="76"/>
      <c r="J48" s="76"/>
      <c r="K48" s="77"/>
      <c r="L48" s="76"/>
      <c r="M48" s="76"/>
      <c r="N48" s="76"/>
      <c r="O48" s="76"/>
      <c r="P48" s="76"/>
      <c r="Q48" s="76"/>
      <c r="R48" s="76"/>
    </row>
    <row r="49" spans="1:18">
      <c r="A49" s="76"/>
      <c r="B49" s="76"/>
      <c r="C49" s="76"/>
      <c r="D49" s="76"/>
      <c r="E49" s="78"/>
      <c r="F49" s="76"/>
      <c r="G49" s="76"/>
      <c r="H49" s="76"/>
      <c r="I49" s="76"/>
      <c r="J49" s="76"/>
      <c r="K49" s="77"/>
      <c r="L49" s="76"/>
      <c r="M49" s="76"/>
      <c r="N49" s="76"/>
      <c r="O49" s="76"/>
      <c r="P49" s="76"/>
      <c r="Q49" s="76"/>
      <c r="R49" s="76"/>
    </row>
    <row r="50" spans="1:18">
      <c r="A50" s="76"/>
      <c r="B50" s="76"/>
      <c r="C50" s="76"/>
      <c r="D50" s="76"/>
      <c r="E50" s="78"/>
      <c r="F50" s="76"/>
      <c r="G50" s="76"/>
      <c r="H50" s="76"/>
      <c r="I50" s="76"/>
      <c r="J50" s="76"/>
      <c r="K50" s="77"/>
      <c r="L50" s="76"/>
      <c r="M50" s="76"/>
      <c r="N50" s="76"/>
      <c r="O50" s="76"/>
      <c r="P50" s="76"/>
      <c r="Q50" s="76"/>
      <c r="R50" s="76"/>
    </row>
    <row r="51" spans="1:18">
      <c r="A51" s="76"/>
      <c r="B51" s="76"/>
      <c r="C51" s="76"/>
      <c r="D51" s="76"/>
      <c r="E51" s="78"/>
      <c r="F51" s="76"/>
      <c r="G51" s="76"/>
      <c r="H51" s="76"/>
      <c r="I51" s="76"/>
      <c r="J51" s="76"/>
      <c r="K51" s="77"/>
      <c r="L51" s="76"/>
      <c r="M51" s="76"/>
      <c r="N51" s="76"/>
      <c r="O51" s="76"/>
      <c r="P51" s="76"/>
      <c r="Q51" s="76"/>
      <c r="R51" s="76"/>
    </row>
    <row r="52" spans="1:18">
      <c r="A52" s="76"/>
      <c r="B52" s="76"/>
      <c r="C52" s="76"/>
      <c r="D52" s="76"/>
      <c r="E52" s="78"/>
      <c r="F52" s="76"/>
      <c r="G52" s="76"/>
      <c r="H52" s="76"/>
      <c r="I52" s="76"/>
      <c r="J52" s="76"/>
      <c r="K52" s="77"/>
      <c r="L52" s="76"/>
      <c r="M52" s="76"/>
      <c r="N52" s="76"/>
      <c r="O52" s="76"/>
      <c r="P52" s="76"/>
      <c r="Q52" s="76"/>
      <c r="R52" s="76"/>
    </row>
    <row r="53" spans="1:18">
      <c r="A53" s="76"/>
      <c r="B53" s="76"/>
      <c r="C53" s="76"/>
      <c r="D53" s="76"/>
      <c r="E53" s="78"/>
      <c r="F53" s="76"/>
      <c r="G53" s="76"/>
      <c r="H53" s="76"/>
      <c r="I53" s="76"/>
      <c r="J53" s="76"/>
      <c r="K53" s="77"/>
      <c r="L53" s="76"/>
      <c r="M53" s="76"/>
      <c r="N53" s="76"/>
      <c r="O53" s="76"/>
      <c r="P53" s="76"/>
      <c r="Q53" s="76"/>
      <c r="R53" s="76"/>
    </row>
    <row r="54" spans="1:18">
      <c r="A54" s="76"/>
      <c r="B54" s="76"/>
      <c r="C54" s="76"/>
      <c r="D54" s="76"/>
      <c r="E54" s="78"/>
      <c r="F54" s="76"/>
      <c r="G54" s="76"/>
      <c r="H54" s="76"/>
      <c r="I54" s="76"/>
      <c r="J54" s="76"/>
      <c r="K54" s="77"/>
      <c r="L54" s="76"/>
      <c r="M54" s="76"/>
      <c r="N54" s="76"/>
      <c r="O54" s="76"/>
      <c r="P54" s="76"/>
      <c r="Q54" s="76"/>
      <c r="R54" s="76"/>
    </row>
    <row r="55" spans="1:18">
      <c r="A55" s="76"/>
      <c r="B55" s="76"/>
      <c r="C55" s="76"/>
      <c r="D55" s="76"/>
      <c r="E55" s="78"/>
      <c r="F55" s="76"/>
      <c r="G55" s="76"/>
      <c r="H55" s="76"/>
      <c r="I55" s="76"/>
      <c r="J55" s="76"/>
      <c r="K55" s="77"/>
      <c r="L55" s="76"/>
      <c r="M55" s="76"/>
      <c r="N55" s="76"/>
      <c r="O55" s="76"/>
      <c r="P55" s="76"/>
      <c r="Q55" s="76"/>
      <c r="R55" s="76"/>
    </row>
    <row r="56" spans="1:18">
      <c r="A56" s="76"/>
      <c r="B56" s="76"/>
      <c r="C56" s="76"/>
      <c r="D56" s="76"/>
      <c r="E56" s="78"/>
      <c r="F56" s="76"/>
      <c r="G56" s="76"/>
      <c r="H56" s="76"/>
      <c r="I56" s="76"/>
      <c r="J56" s="76"/>
      <c r="K56" s="77"/>
      <c r="L56" s="76"/>
      <c r="M56" s="76"/>
      <c r="N56" s="76"/>
      <c r="O56" s="76"/>
      <c r="P56" s="76"/>
      <c r="Q56" s="76"/>
      <c r="R56" s="76"/>
    </row>
    <row r="57" spans="1:18">
      <c r="A57" s="76"/>
      <c r="B57" s="76"/>
      <c r="C57" s="76"/>
      <c r="D57" s="76"/>
      <c r="E57" s="78"/>
      <c r="F57" s="76"/>
      <c r="G57" s="76"/>
      <c r="H57" s="76"/>
      <c r="I57" s="76"/>
      <c r="J57" s="76"/>
      <c r="K57" s="77"/>
      <c r="L57" s="76"/>
      <c r="M57" s="76"/>
      <c r="N57" s="76"/>
      <c r="O57" s="76"/>
      <c r="P57" s="76"/>
      <c r="Q57" s="76"/>
      <c r="R57" s="76"/>
    </row>
    <row r="58" spans="1:18">
      <c r="A58" s="76"/>
      <c r="B58" s="76"/>
      <c r="C58" s="76"/>
      <c r="D58" s="76"/>
      <c r="E58" s="78"/>
      <c r="F58" s="76"/>
      <c r="G58" s="76"/>
      <c r="H58" s="76"/>
      <c r="I58" s="76"/>
      <c r="J58" s="76"/>
      <c r="K58" s="77"/>
      <c r="L58" s="76"/>
      <c r="M58" s="76"/>
      <c r="N58" s="76"/>
      <c r="O58" s="76"/>
      <c r="P58" s="76"/>
      <c r="Q58" s="76"/>
      <c r="R58" s="76"/>
    </row>
  </sheetData>
  <mergeCells count="19">
    <mergeCell ref="B10:B18"/>
    <mergeCell ref="C10:C11"/>
    <mergeCell ref="J10:J11"/>
    <mergeCell ref="C21:E21"/>
    <mergeCell ref="L10:M10"/>
    <mergeCell ref="B19:H19"/>
    <mergeCell ref="C18:H18"/>
    <mergeCell ref="B2:J2"/>
    <mergeCell ref="C12:H12"/>
    <mergeCell ref="C16:C17"/>
    <mergeCell ref="J16:J17"/>
    <mergeCell ref="B5:B8"/>
    <mergeCell ref="C5:C7"/>
    <mergeCell ref="J5:J7"/>
    <mergeCell ref="C8:H8"/>
    <mergeCell ref="B9:H9"/>
    <mergeCell ref="C13:C14"/>
    <mergeCell ref="J13:J14"/>
    <mergeCell ref="C15:H15"/>
  </mergeCells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2"/>
  <sheetViews>
    <sheetView tabSelected="1" view="pageBreakPreview" topLeftCell="A18" zoomScale="55" zoomScaleNormal="60" zoomScaleSheetLayoutView="55" workbookViewId="0">
      <selection activeCell="H22" sqref="H22"/>
    </sheetView>
  </sheetViews>
  <sheetFormatPr defaultColWidth="7.5546875" defaultRowHeight="19.149999999999999"/>
  <cols>
    <col min="1" max="1" width="1.88671875" customWidth="1"/>
    <col min="2" max="2" width="19.88671875" customWidth="1"/>
    <col min="3" max="3" width="30.88671875" customWidth="1"/>
    <col min="4" max="4" width="30.88671875" style="2" customWidth="1"/>
    <col min="5" max="5" width="62.5546875" customWidth="1"/>
    <col min="6" max="6" width="22" style="1" customWidth="1"/>
    <col min="7" max="8" width="22" customWidth="1"/>
    <col min="9" max="9" width="59.44140625" customWidth="1"/>
    <col min="10" max="10" width="22" customWidth="1"/>
    <col min="11" max="11" width="89.88671875" customWidth="1"/>
    <col min="12" max="12" width="26.44140625" customWidth="1"/>
    <col min="13" max="13" width="13" bestFit="1" customWidth="1"/>
  </cols>
  <sheetData>
    <row r="1" spans="1:9" ht="19.5" thickBot="1"/>
    <row r="2" spans="1:9" s="42" customFormat="1" ht="25.35" customHeight="1" thickBot="1">
      <c r="B2" s="199"/>
      <c r="C2" s="200"/>
      <c r="D2" s="200"/>
      <c r="E2" s="201" t="s">
        <v>52</v>
      </c>
      <c r="F2" s="202"/>
      <c r="G2" s="203"/>
      <c r="H2" s="204" t="s">
        <v>51</v>
      </c>
      <c r="I2" s="205"/>
    </row>
    <row r="3" spans="1:9" s="42" customFormat="1" ht="25.35" customHeight="1">
      <c r="B3" s="52" t="s">
        <v>50</v>
      </c>
      <c r="C3" s="206" t="s">
        <v>49</v>
      </c>
      <c r="D3" s="207"/>
      <c r="E3" s="208" t="s">
        <v>48</v>
      </c>
      <c r="F3" s="209"/>
      <c r="G3" s="210"/>
      <c r="H3" s="51" t="s">
        <v>47</v>
      </c>
      <c r="I3" s="46"/>
    </row>
    <row r="4" spans="1:9" s="42" customFormat="1" ht="25.35" customHeight="1">
      <c r="B4" s="50" t="s">
        <v>46</v>
      </c>
      <c r="C4" s="217" t="s">
        <v>77</v>
      </c>
      <c r="D4" s="218"/>
      <c r="E4" s="211"/>
      <c r="F4" s="212"/>
      <c r="G4" s="213"/>
      <c r="H4" s="47" t="s">
        <v>45</v>
      </c>
      <c r="I4" s="46"/>
    </row>
    <row r="5" spans="1:9" s="42" customFormat="1" ht="25.35" customHeight="1">
      <c r="B5" s="50" t="s">
        <v>44</v>
      </c>
      <c r="C5" s="219" t="s">
        <v>179</v>
      </c>
      <c r="D5" s="220"/>
      <c r="E5" s="211"/>
      <c r="F5" s="212"/>
      <c r="G5" s="213"/>
      <c r="H5" s="47" t="s">
        <v>43</v>
      </c>
      <c r="I5" s="46"/>
    </row>
    <row r="6" spans="1:9" s="42" customFormat="1" ht="25.35" customHeight="1">
      <c r="B6" s="50" t="s">
        <v>42</v>
      </c>
      <c r="C6" s="49">
        <f>H54</f>
        <v>208828159.63749999</v>
      </c>
      <c r="D6" s="48" t="s">
        <v>41</v>
      </c>
      <c r="E6" s="211"/>
      <c r="F6" s="212"/>
      <c r="G6" s="213"/>
      <c r="H6" s="47" t="s">
        <v>40</v>
      </c>
      <c r="I6" s="46"/>
    </row>
    <row r="7" spans="1:9" s="42" customFormat="1" ht="25.35" customHeight="1" thickBot="1">
      <c r="B7" s="45" t="s">
        <v>39</v>
      </c>
      <c r="C7" s="221" t="s">
        <v>177</v>
      </c>
      <c r="D7" s="222"/>
      <c r="E7" s="214"/>
      <c r="F7" s="215"/>
      <c r="G7" s="216"/>
      <c r="H7" s="44" t="s">
        <v>39</v>
      </c>
      <c r="I7" s="43"/>
    </row>
    <row r="9" spans="1:9">
      <c r="D9" s="41"/>
    </row>
    <row r="11" spans="1:9" ht="37.5" customHeight="1">
      <c r="A11" s="22"/>
      <c r="B11" s="38" t="s">
        <v>38</v>
      </c>
      <c r="C11" s="38" t="s">
        <v>37</v>
      </c>
      <c r="D11" s="38" t="s">
        <v>36</v>
      </c>
      <c r="E11" s="38" t="s">
        <v>35</v>
      </c>
      <c r="F11" s="40" t="s">
        <v>34</v>
      </c>
      <c r="G11" s="39" t="s">
        <v>33</v>
      </c>
      <c r="H11" s="39" t="s">
        <v>32</v>
      </c>
      <c r="I11" s="38" t="s">
        <v>31</v>
      </c>
    </row>
    <row r="12" spans="1:9" s="25" customFormat="1" ht="150" customHeight="1">
      <c r="B12" s="223" t="s">
        <v>30</v>
      </c>
      <c r="C12" s="170" t="s">
        <v>68</v>
      </c>
      <c r="D12" s="31" t="s">
        <v>58</v>
      </c>
      <c r="E12" s="36" t="s">
        <v>61</v>
      </c>
      <c r="F12" s="27" t="s">
        <v>24</v>
      </c>
      <c r="G12" s="27">
        <v>1</v>
      </c>
      <c r="H12" s="124">
        <v>9000000</v>
      </c>
      <c r="I12" s="26"/>
    </row>
    <row r="13" spans="1:9" s="25" customFormat="1" ht="150" customHeight="1">
      <c r="B13" s="224"/>
      <c r="C13" s="168"/>
      <c r="D13" s="31" t="s">
        <v>62</v>
      </c>
      <c r="E13" s="36" t="s">
        <v>65</v>
      </c>
      <c r="F13" s="27" t="s">
        <v>24</v>
      </c>
      <c r="G13" s="27">
        <v>1</v>
      </c>
      <c r="H13" s="124">
        <v>12000000</v>
      </c>
      <c r="I13" s="26"/>
    </row>
    <row r="14" spans="1:9" s="25" customFormat="1" ht="150" customHeight="1">
      <c r="B14" s="224"/>
      <c r="C14" s="168"/>
      <c r="D14" s="31" t="s">
        <v>57</v>
      </c>
      <c r="E14" s="36" t="s">
        <v>84</v>
      </c>
      <c r="F14" s="27" t="s">
        <v>24</v>
      </c>
      <c r="G14" s="27">
        <v>1</v>
      </c>
      <c r="H14" s="124">
        <v>30560000</v>
      </c>
      <c r="I14" s="26"/>
    </row>
    <row r="15" spans="1:9" s="25" customFormat="1" ht="150" customHeight="1">
      <c r="B15" s="224"/>
      <c r="C15" s="168"/>
      <c r="D15" s="31" t="s">
        <v>29</v>
      </c>
      <c r="E15" s="35" t="s">
        <v>83</v>
      </c>
      <c r="F15" s="27" t="s">
        <v>24</v>
      </c>
      <c r="G15" s="27">
        <v>1</v>
      </c>
      <c r="H15" s="124">
        <v>4359000</v>
      </c>
      <c r="I15" s="37"/>
    </row>
    <row r="16" spans="1:9" s="25" customFormat="1" ht="150" customHeight="1">
      <c r="B16" s="224"/>
      <c r="C16" s="169"/>
      <c r="D16" s="31" t="s">
        <v>60</v>
      </c>
      <c r="E16" s="36" t="s">
        <v>63</v>
      </c>
      <c r="F16" s="27" t="s">
        <v>24</v>
      </c>
      <c r="G16" s="27">
        <v>1</v>
      </c>
      <c r="H16" s="124">
        <v>8960000</v>
      </c>
      <c r="I16" s="26"/>
    </row>
    <row r="17" spans="1:11" s="25" customFormat="1" ht="150" customHeight="1">
      <c r="B17" s="224"/>
      <c r="C17" s="170" t="s">
        <v>69</v>
      </c>
      <c r="D17" s="31" t="s">
        <v>54</v>
      </c>
      <c r="E17" s="35" t="s">
        <v>85</v>
      </c>
      <c r="F17" s="27" t="s">
        <v>24</v>
      </c>
      <c r="G17" s="27">
        <v>1</v>
      </c>
      <c r="H17" s="124">
        <v>6000000</v>
      </c>
      <c r="I17" s="26"/>
    </row>
    <row r="18" spans="1:11" s="25" customFormat="1" ht="150" customHeight="1">
      <c r="B18" s="224"/>
      <c r="C18" s="168"/>
      <c r="D18" s="31" t="s">
        <v>53</v>
      </c>
      <c r="E18" s="36" t="s">
        <v>82</v>
      </c>
      <c r="F18" s="27" t="s">
        <v>24</v>
      </c>
      <c r="G18" s="27">
        <v>1</v>
      </c>
      <c r="H18" s="124">
        <v>4468000</v>
      </c>
      <c r="I18" s="26"/>
    </row>
    <row r="19" spans="1:11" s="25" customFormat="1" ht="150" customHeight="1">
      <c r="B19" s="224"/>
      <c r="C19" s="168"/>
      <c r="D19" s="31" t="s">
        <v>28</v>
      </c>
      <c r="E19" s="35" t="s">
        <v>80</v>
      </c>
      <c r="F19" s="27" t="s">
        <v>24</v>
      </c>
      <c r="G19" s="27">
        <v>1</v>
      </c>
      <c r="H19" s="124">
        <v>4375000</v>
      </c>
      <c r="I19" s="26"/>
    </row>
    <row r="20" spans="1:11" s="25" customFormat="1" ht="150" customHeight="1">
      <c r="B20" s="224"/>
      <c r="C20" s="168"/>
      <c r="D20" s="31" t="s">
        <v>55</v>
      </c>
      <c r="E20" s="36" t="s">
        <v>86</v>
      </c>
      <c r="F20" s="27" t="s">
        <v>24</v>
      </c>
      <c r="G20" s="27">
        <v>1</v>
      </c>
      <c r="H20" s="124">
        <v>5348000</v>
      </c>
      <c r="I20" s="26"/>
    </row>
    <row r="21" spans="1:11" s="25" customFormat="1" ht="150" customHeight="1">
      <c r="B21" s="224"/>
      <c r="C21" s="168"/>
      <c r="D21" s="31" t="s">
        <v>56</v>
      </c>
      <c r="E21" s="36" t="s">
        <v>81</v>
      </c>
      <c r="F21" s="27" t="s">
        <v>24</v>
      </c>
      <c r="G21" s="27">
        <v>1</v>
      </c>
      <c r="H21" s="124">
        <v>6000000</v>
      </c>
      <c r="I21" s="26"/>
    </row>
    <row r="22" spans="1:11" s="25" customFormat="1" ht="150" customHeight="1">
      <c r="B22" s="224"/>
      <c r="C22" s="169"/>
      <c r="D22" s="31" t="s">
        <v>59</v>
      </c>
      <c r="E22" s="36" t="s">
        <v>63</v>
      </c>
      <c r="F22" s="27" t="s">
        <v>24</v>
      </c>
      <c r="G22" s="27">
        <v>1</v>
      </c>
      <c r="H22" s="124">
        <v>8960000</v>
      </c>
      <c r="I22" s="26"/>
    </row>
    <row r="23" spans="1:11" s="25" customFormat="1" ht="150" customHeight="1">
      <c r="B23" s="224"/>
      <c r="C23" s="168" t="s">
        <v>20</v>
      </c>
      <c r="D23" s="31" t="s">
        <v>27</v>
      </c>
      <c r="E23" s="35" t="s">
        <v>64</v>
      </c>
      <c r="F23" s="27" t="s">
        <v>24</v>
      </c>
      <c r="G23" s="27">
        <v>1</v>
      </c>
      <c r="H23" s="124">
        <v>4569000</v>
      </c>
      <c r="I23" s="26"/>
    </row>
    <row r="24" spans="1:11" s="25" customFormat="1" ht="150" customHeight="1">
      <c r="B24" s="224"/>
      <c r="C24" s="168"/>
      <c r="D24" s="31" t="s">
        <v>26</v>
      </c>
      <c r="E24" s="35" t="s">
        <v>66</v>
      </c>
      <c r="F24" s="27" t="s">
        <v>24</v>
      </c>
      <c r="G24" s="27">
        <v>1</v>
      </c>
      <c r="H24" s="124">
        <v>4714000</v>
      </c>
      <c r="I24" s="26"/>
    </row>
    <row r="25" spans="1:11" s="25" customFormat="1" ht="150" customHeight="1">
      <c r="B25" s="224"/>
      <c r="C25" s="168"/>
      <c r="D25" s="31" t="s">
        <v>25</v>
      </c>
      <c r="E25" s="35" t="s">
        <v>79</v>
      </c>
      <c r="F25" s="27" t="s">
        <v>24</v>
      </c>
      <c r="G25" s="27">
        <v>1</v>
      </c>
      <c r="H25" s="124">
        <v>5041000</v>
      </c>
      <c r="I25" s="26"/>
    </row>
    <row r="26" spans="1:11" s="25" customFormat="1" ht="150" customHeight="1">
      <c r="B26" s="224"/>
      <c r="C26" s="168"/>
      <c r="D26" s="31" t="s">
        <v>203</v>
      </c>
      <c r="E26" s="123" t="s">
        <v>204</v>
      </c>
      <c r="F26" s="27" t="s">
        <v>24</v>
      </c>
      <c r="G26" s="27">
        <v>7</v>
      </c>
      <c r="H26" s="124">
        <v>770000</v>
      </c>
      <c r="I26" s="26"/>
    </row>
    <row r="27" spans="1:11" s="25" customFormat="1" ht="150" customHeight="1">
      <c r="B27" s="224"/>
      <c r="C27" s="168"/>
      <c r="D27" s="170" t="s">
        <v>67</v>
      </c>
      <c r="E27" s="35" t="s">
        <v>201</v>
      </c>
      <c r="F27" s="27" t="s">
        <v>3</v>
      </c>
      <c r="G27" s="27">
        <v>1</v>
      </c>
      <c r="H27" s="124">
        <v>3200000</v>
      </c>
      <c r="I27" s="26"/>
    </row>
    <row r="28" spans="1:11" s="25" customFormat="1" ht="150" customHeight="1">
      <c r="B28" s="224"/>
      <c r="C28" s="169"/>
      <c r="D28" s="169"/>
      <c r="E28" s="35" t="s">
        <v>202</v>
      </c>
      <c r="F28" s="27" t="s">
        <v>3</v>
      </c>
      <c r="G28" s="27">
        <v>1</v>
      </c>
      <c r="H28" s="124">
        <v>4300000</v>
      </c>
      <c r="I28" s="26"/>
    </row>
    <row r="29" spans="1:11" ht="40.35" customHeight="1">
      <c r="A29" s="22"/>
      <c r="B29" s="224"/>
      <c r="C29" s="226" t="s">
        <v>23</v>
      </c>
      <c r="D29" s="227"/>
      <c r="E29" s="227"/>
      <c r="F29" s="227"/>
      <c r="G29" s="228"/>
      <c r="H29" s="34">
        <f>SUM(H12:H28)</f>
        <v>122624000</v>
      </c>
      <c r="I29" s="33"/>
    </row>
    <row r="30" spans="1:11" ht="40.35" customHeight="1">
      <c r="A30" s="22"/>
      <c r="B30" s="225"/>
      <c r="C30" s="229" t="s">
        <v>22</v>
      </c>
      <c r="D30" s="229"/>
      <c r="E30" s="229"/>
      <c r="F30" s="229"/>
      <c r="G30" s="229"/>
      <c r="H30" s="14">
        <f>TRUNC(H29,-3)</f>
        <v>122624000</v>
      </c>
      <c r="I30" s="20"/>
    </row>
    <row r="31" spans="1:11" s="25" customFormat="1" ht="150" customHeight="1">
      <c r="B31" s="170" t="s">
        <v>21</v>
      </c>
      <c r="C31" s="170" t="s">
        <v>20</v>
      </c>
      <c r="D31" s="21" t="s">
        <v>19</v>
      </c>
      <c r="E31" s="28" t="s">
        <v>93</v>
      </c>
      <c r="F31" s="27" t="s">
        <v>14</v>
      </c>
      <c r="G31" s="27">
        <f>8.1*4.5</f>
        <v>36.449999999999996</v>
      </c>
      <c r="H31" s="124">
        <v>5000000</v>
      </c>
      <c r="I31" s="26"/>
    </row>
    <row r="32" spans="1:11" s="25" customFormat="1" ht="150" customHeight="1">
      <c r="B32" s="168"/>
      <c r="C32" s="168"/>
      <c r="D32" s="31" t="s">
        <v>18</v>
      </c>
      <c r="E32" s="28" t="s">
        <v>182</v>
      </c>
      <c r="F32" s="27" t="s">
        <v>14</v>
      </c>
      <c r="G32" s="27">
        <f>8.1*4.5</f>
        <v>36.449999999999996</v>
      </c>
      <c r="H32" s="124">
        <v>8120000</v>
      </c>
      <c r="I32" s="26"/>
      <c r="K32" s="32"/>
    </row>
    <row r="33" spans="1:10" s="25" customFormat="1" ht="150" customHeight="1">
      <c r="B33" s="168"/>
      <c r="C33" s="168"/>
      <c r="D33" s="170" t="s">
        <v>17</v>
      </c>
      <c r="E33" s="28" t="s">
        <v>183</v>
      </c>
      <c r="F33" s="27" t="s">
        <v>92</v>
      </c>
      <c r="G33" s="27">
        <f>8.1+4.5+8.1+4.5</f>
        <v>25.2</v>
      </c>
      <c r="H33" s="165">
        <v>14955000</v>
      </c>
      <c r="I33" s="26"/>
      <c r="J33" s="32"/>
    </row>
    <row r="34" spans="1:10" s="25" customFormat="1" ht="150" customHeight="1">
      <c r="B34" s="168"/>
      <c r="C34" s="168"/>
      <c r="D34" s="169"/>
      <c r="E34" s="28" t="s">
        <v>181</v>
      </c>
      <c r="F34" s="27" t="s">
        <v>3</v>
      </c>
      <c r="G34" s="27">
        <v>1</v>
      </c>
      <c r="H34" s="166"/>
      <c r="I34" s="26"/>
    </row>
    <row r="35" spans="1:10" s="25" customFormat="1" ht="150" customHeight="1">
      <c r="B35" s="168"/>
      <c r="C35" s="168"/>
      <c r="D35" s="170" t="s">
        <v>16</v>
      </c>
      <c r="E35" s="53" t="s">
        <v>72</v>
      </c>
      <c r="F35" s="195" t="s">
        <v>14</v>
      </c>
      <c r="G35" s="197">
        <f>8.1*4.5</f>
        <v>36.449999999999996</v>
      </c>
      <c r="H35" s="165">
        <v>4200000</v>
      </c>
      <c r="I35" s="26"/>
    </row>
    <row r="36" spans="1:10" s="25" customFormat="1" ht="150" customHeight="1">
      <c r="B36" s="168"/>
      <c r="C36" s="168"/>
      <c r="D36" s="168"/>
      <c r="E36" s="54" t="s">
        <v>184</v>
      </c>
      <c r="F36" s="196"/>
      <c r="G36" s="198"/>
      <c r="H36" s="166"/>
      <c r="I36" s="26"/>
    </row>
    <row r="37" spans="1:10" s="25" customFormat="1" ht="150" customHeight="1">
      <c r="B37" s="168"/>
      <c r="C37" s="168"/>
      <c r="D37" s="169"/>
      <c r="E37" s="54" t="s">
        <v>217</v>
      </c>
      <c r="F37" s="55" t="s">
        <v>24</v>
      </c>
      <c r="G37" s="56">
        <v>2</v>
      </c>
      <c r="H37" s="124">
        <v>940000</v>
      </c>
      <c r="I37" s="26"/>
    </row>
    <row r="38" spans="1:10" s="25" customFormat="1" ht="150" customHeight="1">
      <c r="B38" s="168"/>
      <c r="C38" s="168"/>
      <c r="D38" s="29" t="s">
        <v>15</v>
      </c>
      <c r="E38" s="28" t="s">
        <v>185</v>
      </c>
      <c r="F38" s="27" t="s">
        <v>14</v>
      </c>
      <c r="G38" s="27">
        <f>8.1*4.5</f>
        <v>36.449999999999996</v>
      </c>
      <c r="H38" s="124">
        <v>3550000</v>
      </c>
      <c r="I38" s="26"/>
    </row>
    <row r="39" spans="1:10" s="25" customFormat="1" ht="150" customHeight="1">
      <c r="B39" s="168"/>
      <c r="C39" s="168"/>
      <c r="D39" s="168" t="s">
        <v>73</v>
      </c>
      <c r="E39" s="30" t="s">
        <v>186</v>
      </c>
      <c r="F39" s="27" t="s">
        <v>3</v>
      </c>
      <c r="G39" s="27">
        <v>1</v>
      </c>
      <c r="H39" s="165">
        <v>2700000</v>
      </c>
      <c r="I39" s="26"/>
    </row>
    <row r="40" spans="1:10" s="25" customFormat="1" ht="150" customHeight="1">
      <c r="B40" s="168"/>
      <c r="C40" s="168"/>
      <c r="D40" s="168"/>
      <c r="E40" s="30" t="s">
        <v>187</v>
      </c>
      <c r="F40" s="27" t="s">
        <v>3</v>
      </c>
      <c r="G40" s="27">
        <v>1</v>
      </c>
      <c r="H40" s="167"/>
      <c r="I40" s="26"/>
    </row>
    <row r="41" spans="1:10" s="25" customFormat="1" ht="150" customHeight="1">
      <c r="B41" s="168"/>
      <c r="C41" s="168"/>
      <c r="D41" s="169"/>
      <c r="E41" s="30" t="s">
        <v>188</v>
      </c>
      <c r="F41" s="27" t="s">
        <v>3</v>
      </c>
      <c r="G41" s="27">
        <v>1</v>
      </c>
      <c r="H41" s="166"/>
      <c r="I41" s="26"/>
    </row>
    <row r="42" spans="1:10" s="25" customFormat="1" ht="150" customHeight="1">
      <c r="B42" s="168"/>
      <c r="C42" s="168"/>
      <c r="D42" s="29" t="s">
        <v>207</v>
      </c>
      <c r="E42" s="28" t="s">
        <v>220</v>
      </c>
      <c r="F42" s="27" t="s">
        <v>3</v>
      </c>
      <c r="G42" s="27">
        <v>1</v>
      </c>
      <c r="H42" s="124">
        <v>1000000</v>
      </c>
      <c r="I42" s="26"/>
    </row>
    <row r="43" spans="1:10" s="25" customFormat="1" ht="150" customHeight="1">
      <c r="B43" s="168"/>
      <c r="C43" s="168"/>
      <c r="D43" s="29" t="s">
        <v>76</v>
      </c>
      <c r="E43" s="28" t="s">
        <v>219</v>
      </c>
      <c r="F43" s="27" t="s">
        <v>3</v>
      </c>
      <c r="G43" s="27">
        <v>1</v>
      </c>
      <c r="H43" s="124">
        <v>1500000</v>
      </c>
      <c r="I43" s="26"/>
    </row>
    <row r="44" spans="1:10" s="25" customFormat="1" ht="150" customHeight="1">
      <c r="B44" s="168"/>
      <c r="C44" s="168"/>
      <c r="D44" s="170" t="s">
        <v>13</v>
      </c>
      <c r="E44" s="28" t="s">
        <v>206</v>
      </c>
      <c r="F44" s="27" t="s">
        <v>3</v>
      </c>
      <c r="G44" s="27">
        <v>1</v>
      </c>
      <c r="H44" s="165">
        <v>12050000</v>
      </c>
      <c r="I44" s="26"/>
    </row>
    <row r="45" spans="1:10" s="25" customFormat="1" ht="150" customHeight="1">
      <c r="B45" s="168"/>
      <c r="C45" s="169"/>
      <c r="D45" s="169"/>
      <c r="E45" s="28" t="s">
        <v>205</v>
      </c>
      <c r="F45" s="27" t="s">
        <v>3</v>
      </c>
      <c r="G45" s="27">
        <v>1</v>
      </c>
      <c r="H45" s="166"/>
      <c r="I45" s="26"/>
    </row>
    <row r="46" spans="1:10" ht="42" customHeight="1">
      <c r="A46" s="22"/>
      <c r="B46" s="168"/>
      <c r="C46" s="192" t="s">
        <v>12</v>
      </c>
      <c r="D46" s="193"/>
      <c r="E46" s="193"/>
      <c r="F46" s="193"/>
      <c r="G46" s="194"/>
      <c r="H46" s="24">
        <f>SUM(H31:H45)</f>
        <v>54015000</v>
      </c>
      <c r="I46" s="23"/>
    </row>
    <row r="47" spans="1:10" ht="42" customHeight="1">
      <c r="A47" s="22"/>
      <c r="B47" s="169"/>
      <c r="C47" s="174" t="s">
        <v>11</v>
      </c>
      <c r="D47" s="175"/>
      <c r="E47" s="175"/>
      <c r="F47" s="175"/>
      <c r="G47" s="176"/>
      <c r="H47" s="14">
        <f>TRUNC(SUM(H46),-3)</f>
        <v>54015000</v>
      </c>
      <c r="I47" s="20"/>
    </row>
    <row r="48" spans="1:10" s="5" customFormat="1" ht="42" customHeight="1">
      <c r="A48" s="8"/>
      <c r="B48" s="177" t="s">
        <v>10</v>
      </c>
      <c r="C48" s="180" t="s">
        <v>9</v>
      </c>
      <c r="D48" s="19" t="s">
        <v>8</v>
      </c>
      <c r="E48" s="18" t="s">
        <v>7</v>
      </c>
      <c r="F48" s="16" t="s">
        <v>3</v>
      </c>
      <c r="G48" s="17">
        <v>1</v>
      </c>
      <c r="H48" s="16">
        <f>H46*0.8778%</f>
        <v>474143.67000000004</v>
      </c>
      <c r="I48" s="15"/>
    </row>
    <row r="49" spans="1:10" s="5" customFormat="1" ht="42" customHeight="1">
      <c r="A49" s="8"/>
      <c r="B49" s="178"/>
      <c r="C49" s="181"/>
      <c r="D49" s="19" t="s">
        <v>6</v>
      </c>
      <c r="E49" s="18" t="s">
        <v>5</v>
      </c>
      <c r="F49" s="16" t="s">
        <v>3</v>
      </c>
      <c r="G49" s="17">
        <v>1</v>
      </c>
      <c r="H49" s="16">
        <f>H46*0.795%</f>
        <v>429419.25</v>
      </c>
      <c r="I49" s="15"/>
    </row>
    <row r="50" spans="1:10" s="5" customFormat="1" ht="42" customHeight="1">
      <c r="A50" s="8"/>
      <c r="B50" s="178"/>
      <c r="C50" s="182"/>
      <c r="D50" s="19" t="s">
        <v>4</v>
      </c>
      <c r="E50" s="18" t="s">
        <v>208</v>
      </c>
      <c r="F50" s="16" t="s">
        <v>3</v>
      </c>
      <c r="G50" s="17">
        <v>1</v>
      </c>
      <c r="H50" s="16">
        <f>H46*1.1*0.102%</f>
        <v>60604.83</v>
      </c>
      <c r="I50" s="15"/>
    </row>
    <row r="51" spans="1:10" s="5" customFormat="1" ht="42" customHeight="1">
      <c r="A51" s="8"/>
      <c r="B51" s="179"/>
      <c r="C51" s="183" t="s">
        <v>2</v>
      </c>
      <c r="D51" s="184"/>
      <c r="E51" s="184"/>
      <c r="F51" s="184"/>
      <c r="G51" s="185"/>
      <c r="H51" s="14">
        <f>SUM(H48:H50)</f>
        <v>964167.75</v>
      </c>
      <c r="I51" s="13"/>
    </row>
    <row r="52" spans="1:10" s="5" customFormat="1" ht="42" customHeight="1">
      <c r="A52" s="8"/>
      <c r="B52" s="186" t="s">
        <v>94</v>
      </c>
      <c r="C52" s="187"/>
      <c r="D52" s="187"/>
      <c r="E52" s="187"/>
      <c r="F52" s="187"/>
      <c r="G52" s="188"/>
      <c r="H52" s="12">
        <f>SUM(,H30,H47,H51)</f>
        <v>177603167.75</v>
      </c>
      <c r="I52" s="11"/>
    </row>
    <row r="53" spans="1:10" s="5" customFormat="1" ht="42" customHeight="1">
      <c r="A53" s="8"/>
      <c r="B53" s="189" t="s">
        <v>1</v>
      </c>
      <c r="C53" s="190"/>
      <c r="D53" s="190"/>
      <c r="E53" s="190"/>
      <c r="F53" s="190"/>
      <c r="G53" s="191"/>
      <c r="H53" s="10">
        <f>H51*5%+(H52-H51)*17.65%</f>
        <v>31224991.887499999</v>
      </c>
      <c r="I53" s="9" t="s">
        <v>0</v>
      </c>
    </row>
    <row r="54" spans="1:10" s="5" customFormat="1" ht="42" customHeight="1">
      <c r="A54" s="8"/>
      <c r="B54" s="171" t="s">
        <v>211</v>
      </c>
      <c r="C54" s="172"/>
      <c r="D54" s="172"/>
      <c r="E54" s="172"/>
      <c r="F54" s="172"/>
      <c r="G54" s="173"/>
      <c r="H54" s="7">
        <f>SUM(H52:H53)</f>
        <v>208828159.63749999</v>
      </c>
      <c r="I54" s="6"/>
    </row>
    <row r="55" spans="1:10">
      <c r="H55" s="3"/>
      <c r="J55" s="3"/>
    </row>
    <row r="56" spans="1:10" ht="18" customHeight="1">
      <c r="H56" s="3"/>
      <c r="J56" s="4"/>
    </row>
    <row r="57" spans="1:10" ht="18" customHeight="1">
      <c r="H57" s="3"/>
      <c r="I57" s="3"/>
    </row>
    <row r="58" spans="1:10">
      <c r="H58" s="3"/>
    </row>
    <row r="59" spans="1:10">
      <c r="H59" s="3"/>
      <c r="I59" s="3"/>
      <c r="J59" s="3"/>
    </row>
    <row r="61" spans="1:10">
      <c r="E61" s="3"/>
      <c r="H61" s="3"/>
    </row>
    <row r="62" spans="1:10">
      <c r="H62" s="3"/>
      <c r="I62" s="3"/>
      <c r="J62" s="3"/>
    </row>
  </sheetData>
  <mergeCells count="35">
    <mergeCell ref="B12:B30"/>
    <mergeCell ref="C29:G29"/>
    <mergeCell ref="C30:G30"/>
    <mergeCell ref="D27:D28"/>
    <mergeCell ref="C23:C28"/>
    <mergeCell ref="C12:C16"/>
    <mergeCell ref="C17:C22"/>
    <mergeCell ref="B2:D2"/>
    <mergeCell ref="E2:G2"/>
    <mergeCell ref="H2:I2"/>
    <mergeCell ref="C3:D3"/>
    <mergeCell ref="E3:G7"/>
    <mergeCell ref="C4:D4"/>
    <mergeCell ref="C5:D5"/>
    <mergeCell ref="C7:D7"/>
    <mergeCell ref="B31:B47"/>
    <mergeCell ref="B54:G54"/>
    <mergeCell ref="C47:G47"/>
    <mergeCell ref="B48:B51"/>
    <mergeCell ref="C48:C50"/>
    <mergeCell ref="C51:G51"/>
    <mergeCell ref="B52:G52"/>
    <mergeCell ref="B53:G53"/>
    <mergeCell ref="C46:G46"/>
    <mergeCell ref="C31:C45"/>
    <mergeCell ref="D33:D34"/>
    <mergeCell ref="F35:F36"/>
    <mergeCell ref="G35:G36"/>
    <mergeCell ref="D44:D45"/>
    <mergeCell ref="H33:H34"/>
    <mergeCell ref="H35:H36"/>
    <mergeCell ref="H39:H41"/>
    <mergeCell ref="H44:H45"/>
    <mergeCell ref="D39:D41"/>
    <mergeCell ref="D35:D37"/>
  </mergeCells>
  <phoneticPr fontId="2" type="noConversion"/>
  <pageMargins left="0.7" right="0.7" top="0.75" bottom="0.75" header="0.3" footer="0.3"/>
  <pageSetup paperSize="9" scale="1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1"/>
  <sheetViews>
    <sheetView view="pageBreakPreview" topLeftCell="D1" zoomScale="75" zoomScaleNormal="60" zoomScaleSheetLayoutView="75" workbookViewId="0">
      <selection activeCell="I3" sqref="I3:I7"/>
    </sheetView>
  </sheetViews>
  <sheetFormatPr defaultColWidth="7.5546875" defaultRowHeight="19.149999999999999"/>
  <cols>
    <col min="1" max="1" width="1.88671875" customWidth="1"/>
    <col min="2" max="2" width="19.88671875" customWidth="1"/>
    <col min="3" max="3" width="30.88671875" customWidth="1"/>
    <col min="4" max="4" width="30.88671875" style="2" customWidth="1"/>
    <col min="5" max="5" width="62.5546875" customWidth="1"/>
    <col min="6" max="6" width="22" style="1" customWidth="1"/>
    <col min="7" max="8" width="22" customWidth="1"/>
    <col min="9" max="9" width="59.44140625" customWidth="1"/>
    <col min="10" max="10" width="22" customWidth="1"/>
    <col min="11" max="11" width="89.88671875" customWidth="1"/>
    <col min="12" max="12" width="26.44140625" customWidth="1"/>
    <col min="13" max="13" width="13" bestFit="1" customWidth="1"/>
  </cols>
  <sheetData>
    <row r="1" spans="1:9" ht="19.5" thickBot="1"/>
    <row r="2" spans="1:9" s="42" customFormat="1" ht="25.35" customHeight="1" thickBot="1">
      <c r="B2" s="199"/>
      <c r="C2" s="200"/>
      <c r="D2" s="200"/>
      <c r="E2" s="201" t="s">
        <v>52</v>
      </c>
      <c r="F2" s="202"/>
      <c r="G2" s="203"/>
      <c r="H2" s="204" t="s">
        <v>51</v>
      </c>
      <c r="I2" s="205"/>
    </row>
    <row r="3" spans="1:9" s="42" customFormat="1" ht="25.35" customHeight="1">
      <c r="B3" s="52" t="s">
        <v>50</v>
      </c>
      <c r="C3" s="206" t="s">
        <v>49</v>
      </c>
      <c r="D3" s="207"/>
      <c r="E3" s="208" t="s">
        <v>48</v>
      </c>
      <c r="F3" s="209"/>
      <c r="G3" s="210"/>
      <c r="H3" s="51" t="s">
        <v>47</v>
      </c>
      <c r="I3" s="46"/>
    </row>
    <row r="4" spans="1:9" s="42" customFormat="1" ht="25.35" customHeight="1">
      <c r="B4" s="50" t="s">
        <v>46</v>
      </c>
      <c r="C4" s="217" t="s">
        <v>78</v>
      </c>
      <c r="D4" s="218"/>
      <c r="E4" s="211"/>
      <c r="F4" s="212"/>
      <c r="G4" s="213"/>
      <c r="H4" s="47" t="s">
        <v>45</v>
      </c>
      <c r="I4" s="46"/>
    </row>
    <row r="5" spans="1:9" s="42" customFormat="1" ht="25.35" customHeight="1">
      <c r="B5" s="50" t="s">
        <v>44</v>
      </c>
      <c r="C5" s="219" t="s">
        <v>179</v>
      </c>
      <c r="D5" s="220"/>
      <c r="E5" s="211"/>
      <c r="F5" s="212"/>
      <c r="G5" s="213"/>
      <c r="H5" s="47" t="s">
        <v>43</v>
      </c>
      <c r="I5" s="46"/>
    </row>
    <row r="6" spans="1:9" s="42" customFormat="1" ht="25.35" customHeight="1">
      <c r="B6" s="50" t="s">
        <v>42</v>
      </c>
      <c r="C6" s="49">
        <f>H53</f>
        <v>190437649.88</v>
      </c>
      <c r="D6" s="48" t="s">
        <v>41</v>
      </c>
      <c r="E6" s="211"/>
      <c r="F6" s="212"/>
      <c r="G6" s="213"/>
      <c r="H6" s="47" t="s">
        <v>40</v>
      </c>
      <c r="I6" s="46"/>
    </row>
    <row r="7" spans="1:9" s="42" customFormat="1" ht="25.35" customHeight="1" thickBot="1">
      <c r="B7" s="45" t="s">
        <v>39</v>
      </c>
      <c r="C7" s="230" t="s">
        <v>180</v>
      </c>
      <c r="D7" s="231"/>
      <c r="E7" s="214"/>
      <c r="F7" s="215"/>
      <c r="G7" s="216"/>
      <c r="H7" s="44" t="s">
        <v>39</v>
      </c>
      <c r="I7" s="43"/>
    </row>
    <row r="9" spans="1:9">
      <c r="D9" s="41"/>
    </row>
    <row r="11" spans="1:9" ht="37.5" customHeight="1">
      <c r="A11" s="22"/>
      <c r="B11" s="38" t="s">
        <v>38</v>
      </c>
      <c r="C11" s="38" t="s">
        <v>37</v>
      </c>
      <c r="D11" s="38" t="s">
        <v>36</v>
      </c>
      <c r="E11" s="38" t="s">
        <v>35</v>
      </c>
      <c r="F11" s="40" t="s">
        <v>34</v>
      </c>
      <c r="G11" s="39" t="s">
        <v>33</v>
      </c>
      <c r="H11" s="39" t="s">
        <v>32</v>
      </c>
      <c r="I11" s="38" t="s">
        <v>31</v>
      </c>
    </row>
    <row r="12" spans="1:9" s="25" customFormat="1" ht="150" customHeight="1">
      <c r="B12" s="223" t="s">
        <v>30</v>
      </c>
      <c r="C12" s="170" t="s">
        <v>68</v>
      </c>
      <c r="D12" s="31" t="s">
        <v>58</v>
      </c>
      <c r="E12" s="36" t="s">
        <v>61</v>
      </c>
      <c r="F12" s="27" t="s">
        <v>24</v>
      </c>
      <c r="G12" s="27">
        <v>1</v>
      </c>
      <c r="H12" s="125">
        <v>6470000</v>
      </c>
      <c r="I12" s="26"/>
    </row>
    <row r="13" spans="1:9" s="25" customFormat="1" ht="150" customHeight="1">
      <c r="B13" s="224"/>
      <c r="C13" s="168"/>
      <c r="D13" s="31" t="s">
        <v>62</v>
      </c>
      <c r="E13" s="36" t="s">
        <v>65</v>
      </c>
      <c r="F13" s="27" t="s">
        <v>24</v>
      </c>
      <c r="G13" s="27">
        <v>1</v>
      </c>
      <c r="H13" s="126">
        <v>7102700</v>
      </c>
      <c r="I13" s="26"/>
    </row>
    <row r="14" spans="1:9" s="25" customFormat="1" ht="150" customHeight="1">
      <c r="B14" s="224"/>
      <c r="C14" s="168"/>
      <c r="D14" s="31" t="s">
        <v>57</v>
      </c>
      <c r="E14" s="36" t="s">
        <v>84</v>
      </c>
      <c r="F14" s="27" t="s">
        <v>24</v>
      </c>
      <c r="G14" s="27">
        <v>1</v>
      </c>
      <c r="H14" s="126">
        <v>25560000</v>
      </c>
      <c r="I14" s="26"/>
    </row>
    <row r="15" spans="1:9" s="25" customFormat="1" ht="150" customHeight="1">
      <c r="B15" s="224"/>
      <c r="C15" s="168"/>
      <c r="D15" s="31" t="s">
        <v>29</v>
      </c>
      <c r="E15" s="35" t="s">
        <v>83</v>
      </c>
      <c r="F15" s="27" t="s">
        <v>24</v>
      </c>
      <c r="G15" s="27">
        <v>1</v>
      </c>
      <c r="H15" s="126">
        <v>4359000</v>
      </c>
      <c r="I15" s="37"/>
    </row>
    <row r="16" spans="1:9" s="25" customFormat="1" ht="150" customHeight="1">
      <c r="B16" s="224"/>
      <c r="C16" s="169"/>
      <c r="D16" s="31" t="s">
        <v>60</v>
      </c>
      <c r="E16" s="36" t="s">
        <v>63</v>
      </c>
      <c r="F16" s="27" t="s">
        <v>24</v>
      </c>
      <c r="G16" s="27">
        <v>1</v>
      </c>
      <c r="H16" s="126">
        <v>8960000</v>
      </c>
      <c r="I16" s="26"/>
    </row>
    <row r="17" spans="1:11" s="25" customFormat="1" ht="150" customHeight="1">
      <c r="B17" s="224"/>
      <c r="C17" s="170" t="s">
        <v>69</v>
      </c>
      <c r="D17" s="31" t="s">
        <v>54</v>
      </c>
      <c r="E17" s="35" t="s">
        <v>85</v>
      </c>
      <c r="F17" s="27" t="s">
        <v>24</v>
      </c>
      <c r="G17" s="27">
        <v>1</v>
      </c>
      <c r="H17" s="126">
        <v>4615000</v>
      </c>
      <c r="I17" s="26"/>
    </row>
    <row r="18" spans="1:11" s="25" customFormat="1" ht="150" customHeight="1">
      <c r="B18" s="224"/>
      <c r="C18" s="168"/>
      <c r="D18" s="31" t="s">
        <v>53</v>
      </c>
      <c r="E18" s="36" t="s">
        <v>82</v>
      </c>
      <c r="F18" s="27" t="s">
        <v>24</v>
      </c>
      <c r="G18" s="27">
        <v>1</v>
      </c>
      <c r="H18" s="126">
        <v>4468000</v>
      </c>
      <c r="I18" s="26"/>
    </row>
    <row r="19" spans="1:11" s="25" customFormat="1" ht="150" customHeight="1">
      <c r="B19" s="224"/>
      <c r="C19" s="168"/>
      <c r="D19" s="31" t="s">
        <v>28</v>
      </c>
      <c r="E19" s="35" t="s">
        <v>80</v>
      </c>
      <c r="F19" s="27" t="s">
        <v>24</v>
      </c>
      <c r="G19" s="27">
        <v>1</v>
      </c>
      <c r="H19" s="126">
        <v>4375000</v>
      </c>
      <c r="I19" s="26"/>
    </row>
    <row r="20" spans="1:11" s="25" customFormat="1" ht="150" customHeight="1">
      <c r="B20" s="224"/>
      <c r="C20" s="168"/>
      <c r="D20" s="31" t="s">
        <v>55</v>
      </c>
      <c r="E20" s="36" t="s">
        <v>86</v>
      </c>
      <c r="F20" s="27" t="s">
        <v>24</v>
      </c>
      <c r="G20" s="27">
        <v>1</v>
      </c>
      <c r="H20" s="126">
        <v>5348000</v>
      </c>
      <c r="I20" s="26"/>
    </row>
    <row r="21" spans="1:11" s="25" customFormat="1" ht="150" customHeight="1">
      <c r="B21" s="224"/>
      <c r="C21" s="168"/>
      <c r="D21" s="31" t="s">
        <v>56</v>
      </c>
      <c r="E21" s="36" t="s">
        <v>81</v>
      </c>
      <c r="F21" s="27" t="s">
        <v>24</v>
      </c>
      <c r="G21" s="27">
        <v>1</v>
      </c>
      <c r="H21" s="126">
        <v>4790000</v>
      </c>
      <c r="I21" s="26"/>
    </row>
    <row r="22" spans="1:11" s="25" customFormat="1" ht="150" customHeight="1">
      <c r="B22" s="224"/>
      <c r="C22" s="169"/>
      <c r="D22" s="31" t="s">
        <v>59</v>
      </c>
      <c r="E22" s="36" t="s">
        <v>63</v>
      </c>
      <c r="F22" s="27" t="s">
        <v>24</v>
      </c>
      <c r="G22" s="27">
        <v>1</v>
      </c>
      <c r="H22" s="126">
        <v>8960000</v>
      </c>
      <c r="I22" s="26"/>
    </row>
    <row r="23" spans="1:11" s="25" customFormat="1" ht="150" customHeight="1">
      <c r="B23" s="224"/>
      <c r="C23" s="168" t="s">
        <v>20</v>
      </c>
      <c r="D23" s="31" t="s">
        <v>27</v>
      </c>
      <c r="E23" s="35" t="s">
        <v>64</v>
      </c>
      <c r="F23" s="27" t="s">
        <v>24</v>
      </c>
      <c r="G23" s="27">
        <v>1</v>
      </c>
      <c r="H23" s="126">
        <v>4569000</v>
      </c>
      <c r="I23" s="26"/>
    </row>
    <row r="24" spans="1:11" s="25" customFormat="1" ht="150" customHeight="1">
      <c r="B24" s="224"/>
      <c r="C24" s="168"/>
      <c r="D24" s="31" t="s">
        <v>26</v>
      </c>
      <c r="E24" s="35" t="s">
        <v>66</v>
      </c>
      <c r="F24" s="27" t="s">
        <v>24</v>
      </c>
      <c r="G24" s="27">
        <v>1</v>
      </c>
      <c r="H24" s="126">
        <v>4714000</v>
      </c>
      <c r="I24" s="26"/>
    </row>
    <row r="25" spans="1:11" s="25" customFormat="1" ht="150" customHeight="1">
      <c r="B25" s="224"/>
      <c r="C25" s="168"/>
      <c r="D25" s="31" t="s">
        <v>25</v>
      </c>
      <c r="E25" s="35" t="s">
        <v>79</v>
      </c>
      <c r="F25" s="27" t="s">
        <v>24</v>
      </c>
      <c r="G25" s="27">
        <v>1</v>
      </c>
      <c r="H25" s="126">
        <v>5041000</v>
      </c>
      <c r="I25" s="26"/>
    </row>
    <row r="26" spans="1:11" s="25" customFormat="1" ht="150" customHeight="1">
      <c r="B26" s="224"/>
      <c r="C26" s="168"/>
      <c r="D26" s="31" t="s">
        <v>203</v>
      </c>
      <c r="E26" s="123" t="s">
        <v>204</v>
      </c>
      <c r="F26" s="27" t="s">
        <v>24</v>
      </c>
      <c r="G26" s="27">
        <v>7</v>
      </c>
      <c r="H26" s="124">
        <v>770000</v>
      </c>
      <c r="I26" s="26"/>
    </row>
    <row r="27" spans="1:11" s="25" customFormat="1" ht="150" customHeight="1">
      <c r="B27" s="224"/>
      <c r="C27" s="168"/>
      <c r="D27" s="170" t="s">
        <v>67</v>
      </c>
      <c r="E27" s="35" t="s">
        <v>212</v>
      </c>
      <c r="F27" s="27" t="s">
        <v>3</v>
      </c>
      <c r="G27" s="27">
        <v>1</v>
      </c>
      <c r="H27" s="126">
        <v>3200000</v>
      </c>
      <c r="I27" s="26"/>
    </row>
    <row r="28" spans="1:11" s="25" customFormat="1" ht="150" customHeight="1">
      <c r="B28" s="224"/>
      <c r="C28" s="169"/>
      <c r="D28" s="169"/>
      <c r="E28" s="35" t="s">
        <v>202</v>
      </c>
      <c r="F28" s="27" t="s">
        <v>3</v>
      </c>
      <c r="G28" s="27">
        <v>1</v>
      </c>
      <c r="H28" s="126">
        <v>4300000</v>
      </c>
      <c r="I28" s="26"/>
    </row>
    <row r="29" spans="1:11" ht="40.35" customHeight="1">
      <c r="A29" s="22"/>
      <c r="B29" s="224"/>
      <c r="C29" s="226" t="s">
        <v>23</v>
      </c>
      <c r="D29" s="227"/>
      <c r="E29" s="227"/>
      <c r="F29" s="227"/>
      <c r="G29" s="228"/>
      <c r="H29" s="34">
        <f>SUM(H12:H28)</f>
        <v>107601700</v>
      </c>
      <c r="I29" s="33"/>
    </row>
    <row r="30" spans="1:11" ht="40.35" customHeight="1">
      <c r="A30" s="22"/>
      <c r="B30" s="225"/>
      <c r="C30" s="229" t="s">
        <v>22</v>
      </c>
      <c r="D30" s="229"/>
      <c r="E30" s="229"/>
      <c r="F30" s="229"/>
      <c r="G30" s="229"/>
      <c r="H30" s="14">
        <f>TRUNC(H29,-3)</f>
        <v>107601000</v>
      </c>
      <c r="I30" s="20"/>
    </row>
    <row r="31" spans="1:11" s="25" customFormat="1" ht="150" customHeight="1">
      <c r="B31" s="170" t="s">
        <v>21</v>
      </c>
      <c r="C31" s="170" t="s">
        <v>20</v>
      </c>
      <c r="D31" s="21" t="s">
        <v>19</v>
      </c>
      <c r="E31" s="28" t="s">
        <v>90</v>
      </c>
      <c r="F31" s="27" t="s">
        <v>14</v>
      </c>
      <c r="G31" s="57">
        <f>7.85*4.5</f>
        <v>35.324999999999996</v>
      </c>
      <c r="H31" s="124">
        <v>5000000</v>
      </c>
      <c r="I31" s="26"/>
    </row>
    <row r="32" spans="1:11" s="25" customFormat="1" ht="150" customHeight="1">
      <c r="B32" s="168"/>
      <c r="C32" s="168"/>
      <c r="D32" s="31" t="s">
        <v>18</v>
      </c>
      <c r="E32" s="28" t="s">
        <v>89</v>
      </c>
      <c r="F32" s="27" t="s">
        <v>14</v>
      </c>
      <c r="G32" s="57">
        <f>7.85*4.5</f>
        <v>35.324999999999996</v>
      </c>
      <c r="H32" s="124">
        <v>8120000</v>
      </c>
      <c r="I32" s="26"/>
      <c r="K32" s="32"/>
    </row>
    <row r="33" spans="1:10" s="25" customFormat="1" ht="150" customHeight="1">
      <c r="B33" s="168"/>
      <c r="C33" s="168"/>
      <c r="D33" s="170" t="s">
        <v>17</v>
      </c>
      <c r="E33" s="28" t="s">
        <v>88</v>
      </c>
      <c r="F33" s="27" t="s">
        <v>92</v>
      </c>
      <c r="G33" s="27">
        <f>7.85+4.5+7.85+4.5</f>
        <v>24.7</v>
      </c>
      <c r="H33" s="165">
        <v>14856000</v>
      </c>
      <c r="I33" s="26"/>
      <c r="J33" s="32"/>
    </row>
    <row r="34" spans="1:10" s="25" customFormat="1" ht="150" customHeight="1">
      <c r="B34" s="168"/>
      <c r="C34" s="168"/>
      <c r="D34" s="169"/>
      <c r="E34" s="28" t="s">
        <v>70</v>
      </c>
      <c r="F34" s="27" t="s">
        <v>3</v>
      </c>
      <c r="G34" s="27">
        <v>1</v>
      </c>
      <c r="H34" s="166"/>
      <c r="I34" s="26"/>
    </row>
    <row r="35" spans="1:10" s="25" customFormat="1" ht="150" customHeight="1">
      <c r="B35" s="168"/>
      <c r="C35" s="168"/>
      <c r="D35" s="170" t="s">
        <v>16</v>
      </c>
      <c r="E35" s="53" t="s">
        <v>72</v>
      </c>
      <c r="F35" s="195" t="s">
        <v>14</v>
      </c>
      <c r="G35" s="232">
        <f>7.85*4.5</f>
        <v>35.324999999999996</v>
      </c>
      <c r="H35" s="165">
        <v>4200000</v>
      </c>
      <c r="I35" s="26"/>
    </row>
    <row r="36" spans="1:10" s="25" customFormat="1" ht="150" customHeight="1">
      <c r="B36" s="168"/>
      <c r="C36" s="168"/>
      <c r="D36" s="168"/>
      <c r="E36" s="54" t="s">
        <v>71</v>
      </c>
      <c r="F36" s="196"/>
      <c r="G36" s="233"/>
      <c r="H36" s="166"/>
      <c r="I36" s="26"/>
    </row>
    <row r="37" spans="1:10" s="25" customFormat="1" ht="150" customHeight="1">
      <c r="B37" s="168"/>
      <c r="C37" s="168"/>
      <c r="D37" s="169"/>
      <c r="E37" s="54" t="s">
        <v>218</v>
      </c>
      <c r="F37" s="55" t="s">
        <v>24</v>
      </c>
      <c r="G37" s="56">
        <v>2</v>
      </c>
      <c r="H37" s="124">
        <v>940000</v>
      </c>
      <c r="I37" s="26"/>
    </row>
    <row r="38" spans="1:10" s="25" customFormat="1" ht="150" customHeight="1">
      <c r="B38" s="168"/>
      <c r="C38" s="168"/>
      <c r="D38" s="29" t="s">
        <v>15</v>
      </c>
      <c r="E38" s="28" t="s">
        <v>91</v>
      </c>
      <c r="F38" s="27" t="s">
        <v>14</v>
      </c>
      <c r="G38" s="57">
        <f>7.85*4.5</f>
        <v>35.324999999999996</v>
      </c>
      <c r="H38" s="124">
        <v>3550000</v>
      </c>
      <c r="I38" s="26"/>
    </row>
    <row r="39" spans="1:10" s="25" customFormat="1" ht="150" customHeight="1">
      <c r="B39" s="168"/>
      <c r="C39" s="168"/>
      <c r="D39" s="168" t="s">
        <v>73</v>
      </c>
      <c r="E39" s="30" t="s">
        <v>74</v>
      </c>
      <c r="F39" s="27" t="s">
        <v>3</v>
      </c>
      <c r="G39" s="27">
        <v>1</v>
      </c>
      <c r="H39" s="165">
        <v>2200000</v>
      </c>
      <c r="I39" s="26"/>
    </row>
    <row r="40" spans="1:10" s="25" customFormat="1" ht="150" customHeight="1">
      <c r="B40" s="168"/>
      <c r="C40" s="168"/>
      <c r="D40" s="168"/>
      <c r="E40" s="30" t="s">
        <v>75</v>
      </c>
      <c r="F40" s="27" t="s">
        <v>3</v>
      </c>
      <c r="G40" s="27">
        <v>1</v>
      </c>
      <c r="H40" s="166"/>
      <c r="I40" s="26"/>
    </row>
    <row r="41" spans="1:10" s="25" customFormat="1" ht="150" customHeight="1">
      <c r="B41" s="168"/>
      <c r="C41" s="168"/>
      <c r="D41" s="29" t="s">
        <v>207</v>
      </c>
      <c r="E41" s="28" t="s">
        <v>220</v>
      </c>
      <c r="F41" s="27" t="s">
        <v>3</v>
      </c>
      <c r="G41" s="27">
        <v>1</v>
      </c>
      <c r="H41" s="124">
        <v>1000000</v>
      </c>
      <c r="I41" s="26"/>
    </row>
    <row r="42" spans="1:10" s="25" customFormat="1" ht="150" customHeight="1">
      <c r="B42" s="168"/>
      <c r="C42" s="168"/>
      <c r="D42" s="29" t="s">
        <v>76</v>
      </c>
      <c r="E42" s="28" t="s">
        <v>219</v>
      </c>
      <c r="F42" s="27" t="s">
        <v>3</v>
      </c>
      <c r="G42" s="27">
        <v>1</v>
      </c>
      <c r="H42" s="124">
        <v>1500000</v>
      </c>
      <c r="I42" s="26"/>
    </row>
    <row r="43" spans="1:10" s="25" customFormat="1" ht="150" customHeight="1">
      <c r="B43" s="168"/>
      <c r="C43" s="168"/>
      <c r="D43" s="170" t="s">
        <v>13</v>
      </c>
      <c r="E43" s="28" t="s">
        <v>206</v>
      </c>
      <c r="F43" s="27" t="s">
        <v>3</v>
      </c>
      <c r="G43" s="27">
        <v>1</v>
      </c>
      <c r="H43" s="165">
        <v>12050000</v>
      </c>
      <c r="I43" s="26"/>
    </row>
    <row r="44" spans="1:10" s="25" customFormat="1" ht="150" customHeight="1">
      <c r="B44" s="168"/>
      <c r="C44" s="169"/>
      <c r="D44" s="169"/>
      <c r="E44" s="28" t="s">
        <v>209</v>
      </c>
      <c r="F44" s="27" t="s">
        <v>3</v>
      </c>
      <c r="G44" s="27">
        <v>1</v>
      </c>
      <c r="H44" s="166"/>
      <c r="I44" s="26"/>
    </row>
    <row r="45" spans="1:10" ht="42" customHeight="1">
      <c r="A45" s="22"/>
      <c r="B45" s="168"/>
      <c r="C45" s="192" t="s">
        <v>12</v>
      </c>
      <c r="D45" s="193"/>
      <c r="E45" s="193"/>
      <c r="F45" s="193"/>
      <c r="G45" s="194"/>
      <c r="H45" s="24">
        <f>SUM(H31:H44)</f>
        <v>53416000</v>
      </c>
      <c r="I45" s="23"/>
    </row>
    <row r="46" spans="1:10" ht="42" customHeight="1">
      <c r="A46" s="22"/>
      <c r="B46" s="169"/>
      <c r="C46" s="174" t="s">
        <v>11</v>
      </c>
      <c r="D46" s="175"/>
      <c r="E46" s="175"/>
      <c r="F46" s="175"/>
      <c r="G46" s="176"/>
      <c r="H46" s="14">
        <f>TRUNC(SUM(H45),-3)</f>
        <v>53416000</v>
      </c>
      <c r="I46" s="20"/>
    </row>
    <row r="47" spans="1:10" s="5" customFormat="1" ht="42" customHeight="1">
      <c r="A47" s="8"/>
      <c r="B47" s="177" t="s">
        <v>10</v>
      </c>
      <c r="C47" s="180" t="s">
        <v>9</v>
      </c>
      <c r="D47" s="19" t="s">
        <v>8</v>
      </c>
      <c r="E47" s="18" t="s">
        <v>7</v>
      </c>
      <c r="F47" s="16" t="s">
        <v>3</v>
      </c>
      <c r="G47" s="17">
        <v>1</v>
      </c>
      <c r="H47" s="16">
        <f>H45*0.8778%</f>
        <v>468885.64800000004</v>
      </c>
      <c r="I47" s="15"/>
    </row>
    <row r="48" spans="1:10" s="5" customFormat="1" ht="42" customHeight="1">
      <c r="A48" s="8"/>
      <c r="B48" s="178"/>
      <c r="C48" s="181"/>
      <c r="D48" s="19" t="s">
        <v>6</v>
      </c>
      <c r="E48" s="18" t="s">
        <v>5</v>
      </c>
      <c r="F48" s="16" t="s">
        <v>3</v>
      </c>
      <c r="G48" s="17">
        <v>1</v>
      </c>
      <c r="H48" s="16">
        <f>H45*0.795%</f>
        <v>424657.2</v>
      </c>
      <c r="I48" s="15"/>
    </row>
    <row r="49" spans="1:10" s="5" customFormat="1" ht="42" customHeight="1">
      <c r="A49" s="8"/>
      <c r="B49" s="178"/>
      <c r="C49" s="182"/>
      <c r="D49" s="19" t="s">
        <v>4</v>
      </c>
      <c r="E49" s="18" t="s">
        <v>208</v>
      </c>
      <c r="F49" s="16" t="s">
        <v>3</v>
      </c>
      <c r="G49" s="17">
        <v>1</v>
      </c>
      <c r="H49" s="16">
        <f>H45*1.1*0.102%</f>
        <v>59932.752</v>
      </c>
      <c r="I49" s="15"/>
    </row>
    <row r="50" spans="1:10" s="5" customFormat="1" ht="42" customHeight="1">
      <c r="A50" s="8"/>
      <c r="B50" s="179"/>
      <c r="C50" s="183" t="s">
        <v>2</v>
      </c>
      <c r="D50" s="184"/>
      <c r="E50" s="184"/>
      <c r="F50" s="184"/>
      <c r="G50" s="185"/>
      <c r="H50" s="14">
        <f>SUM(H47:H49)</f>
        <v>953475.6</v>
      </c>
      <c r="I50" s="13"/>
    </row>
    <row r="51" spans="1:10" s="5" customFormat="1" ht="42" customHeight="1">
      <c r="A51" s="8"/>
      <c r="B51" s="186" t="s">
        <v>95</v>
      </c>
      <c r="C51" s="187"/>
      <c r="D51" s="187"/>
      <c r="E51" s="187"/>
      <c r="F51" s="187"/>
      <c r="G51" s="188"/>
      <c r="H51" s="12">
        <f>SUM(H30,H46,H50)</f>
        <v>161970475.59999999</v>
      </c>
      <c r="I51" s="11"/>
    </row>
    <row r="52" spans="1:10" s="5" customFormat="1" ht="42" customHeight="1">
      <c r="A52" s="8"/>
      <c r="B52" s="189" t="s">
        <v>1</v>
      </c>
      <c r="C52" s="190"/>
      <c r="D52" s="190"/>
      <c r="E52" s="190"/>
      <c r="F52" s="190"/>
      <c r="G52" s="191"/>
      <c r="H52" s="10">
        <f>H50*5%+(H51-H50)*17.65%</f>
        <v>28467174.280000001</v>
      </c>
      <c r="I52" s="9" t="s">
        <v>0</v>
      </c>
    </row>
    <row r="53" spans="1:10" s="5" customFormat="1" ht="42" customHeight="1">
      <c r="A53" s="8"/>
      <c r="B53" s="171" t="s">
        <v>210</v>
      </c>
      <c r="C53" s="172"/>
      <c r="D53" s="172"/>
      <c r="E53" s="172"/>
      <c r="F53" s="172"/>
      <c r="G53" s="173"/>
      <c r="H53" s="7">
        <f>SUM(H51:H52)</f>
        <v>190437649.88</v>
      </c>
      <c r="I53" s="6"/>
    </row>
    <row r="54" spans="1:10">
      <c r="H54" s="3"/>
      <c r="J54" s="3"/>
    </row>
    <row r="55" spans="1:10" ht="18" customHeight="1">
      <c r="H55" s="3"/>
      <c r="J55" s="4"/>
    </row>
    <row r="56" spans="1:10" ht="18" customHeight="1">
      <c r="H56" s="3"/>
      <c r="I56" s="3"/>
    </row>
    <row r="57" spans="1:10">
      <c r="H57" s="3"/>
    </row>
    <row r="58" spans="1:10">
      <c r="H58" s="3"/>
      <c r="I58" s="3"/>
      <c r="J58" s="3"/>
    </row>
    <row r="60" spans="1:10">
      <c r="E60" s="3"/>
      <c r="H60" s="3"/>
    </row>
    <row r="61" spans="1:10">
      <c r="H61" s="3"/>
      <c r="I61" s="3"/>
      <c r="J61" s="3"/>
    </row>
  </sheetData>
  <mergeCells count="35">
    <mergeCell ref="B52:G52"/>
    <mergeCell ref="B53:G53"/>
    <mergeCell ref="D35:D37"/>
    <mergeCell ref="B31:B46"/>
    <mergeCell ref="C45:G45"/>
    <mergeCell ref="C46:G46"/>
    <mergeCell ref="B47:B50"/>
    <mergeCell ref="C47:C49"/>
    <mergeCell ref="C50:G50"/>
    <mergeCell ref="B51:G51"/>
    <mergeCell ref="C31:C44"/>
    <mergeCell ref="D33:D34"/>
    <mergeCell ref="F35:F36"/>
    <mergeCell ref="G35:G36"/>
    <mergeCell ref="D39:D40"/>
    <mergeCell ref="D43:D44"/>
    <mergeCell ref="H33:H34"/>
    <mergeCell ref="H35:H36"/>
    <mergeCell ref="H39:H40"/>
    <mergeCell ref="H43:H44"/>
    <mergeCell ref="E2:G2"/>
    <mergeCell ref="H2:I2"/>
    <mergeCell ref="C3:D3"/>
    <mergeCell ref="E3:G7"/>
    <mergeCell ref="C4:D4"/>
    <mergeCell ref="C5:D5"/>
    <mergeCell ref="C7:D7"/>
    <mergeCell ref="B12:B30"/>
    <mergeCell ref="C12:C16"/>
    <mergeCell ref="C17:C22"/>
    <mergeCell ref="C23:C28"/>
    <mergeCell ref="B2:D2"/>
    <mergeCell ref="D27:D28"/>
    <mergeCell ref="C29:G29"/>
    <mergeCell ref="C30:G30"/>
  </mergeCells>
  <phoneticPr fontId="2" type="noConversion"/>
  <pageMargins left="0.7" right="0.7" top="0.75" bottom="0.75" header="0.3" footer="0.3"/>
  <pageSetup paperSize="9" scale="1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0"/>
  <sheetViews>
    <sheetView view="pageBreakPreview" topLeftCell="E1" zoomScale="75" zoomScaleNormal="60" zoomScaleSheetLayoutView="75" workbookViewId="0">
      <selection activeCell="H12" sqref="H12"/>
    </sheetView>
  </sheetViews>
  <sheetFormatPr defaultColWidth="7.5546875" defaultRowHeight="19.149999999999999"/>
  <cols>
    <col min="1" max="1" width="1.88671875" customWidth="1"/>
    <col min="2" max="2" width="19.88671875" customWidth="1"/>
    <col min="3" max="3" width="30.88671875" customWidth="1"/>
    <col min="4" max="4" width="30.88671875" style="2" customWidth="1"/>
    <col min="5" max="5" width="62.5546875" customWidth="1"/>
    <col min="6" max="6" width="22" style="1" customWidth="1"/>
    <col min="7" max="8" width="22" customWidth="1"/>
    <col min="9" max="9" width="59.44140625" customWidth="1"/>
    <col min="10" max="10" width="22" customWidth="1"/>
    <col min="11" max="11" width="89.88671875" customWidth="1"/>
    <col min="12" max="12" width="26.44140625" customWidth="1"/>
    <col min="13" max="13" width="13" bestFit="1" customWidth="1"/>
  </cols>
  <sheetData>
    <row r="1" spans="1:9" ht="19.5" thickBot="1"/>
    <row r="2" spans="1:9" s="42" customFormat="1" ht="25.35" customHeight="1" thickBot="1">
      <c r="B2" s="199"/>
      <c r="C2" s="200"/>
      <c r="D2" s="200"/>
      <c r="E2" s="201" t="s">
        <v>52</v>
      </c>
      <c r="F2" s="202"/>
      <c r="G2" s="203"/>
      <c r="H2" s="204" t="s">
        <v>51</v>
      </c>
      <c r="I2" s="205"/>
    </row>
    <row r="3" spans="1:9" s="42" customFormat="1" ht="25.35" customHeight="1">
      <c r="B3" s="52" t="s">
        <v>50</v>
      </c>
      <c r="C3" s="206" t="s">
        <v>49</v>
      </c>
      <c r="D3" s="207"/>
      <c r="E3" s="208" t="s">
        <v>48</v>
      </c>
      <c r="F3" s="209"/>
      <c r="G3" s="210"/>
      <c r="H3" s="51" t="s">
        <v>47</v>
      </c>
      <c r="I3" s="46"/>
    </row>
    <row r="4" spans="1:9" s="42" customFormat="1" ht="25.35" customHeight="1">
      <c r="B4" s="50" t="s">
        <v>46</v>
      </c>
      <c r="C4" s="217" t="s">
        <v>87</v>
      </c>
      <c r="D4" s="218"/>
      <c r="E4" s="211"/>
      <c r="F4" s="212"/>
      <c r="G4" s="213"/>
      <c r="H4" s="47" t="s">
        <v>45</v>
      </c>
      <c r="I4" s="46"/>
    </row>
    <row r="5" spans="1:9" s="42" customFormat="1" ht="25.35" customHeight="1">
      <c r="B5" s="50" t="s">
        <v>44</v>
      </c>
      <c r="C5" s="234" t="s">
        <v>178</v>
      </c>
      <c r="D5" s="235"/>
      <c r="E5" s="211"/>
      <c r="F5" s="212"/>
      <c r="G5" s="213"/>
      <c r="H5" s="47" t="s">
        <v>43</v>
      </c>
      <c r="I5" s="46"/>
    </row>
    <row r="6" spans="1:9" s="42" customFormat="1" ht="25.35" customHeight="1">
      <c r="B6" s="50" t="s">
        <v>42</v>
      </c>
      <c r="C6" s="49">
        <f>H52</f>
        <v>189314121.93000001</v>
      </c>
      <c r="D6" s="48" t="s">
        <v>41</v>
      </c>
      <c r="E6" s="211"/>
      <c r="F6" s="212"/>
      <c r="G6" s="213"/>
      <c r="H6" s="47" t="s">
        <v>40</v>
      </c>
      <c r="I6" s="46"/>
    </row>
    <row r="7" spans="1:9" s="42" customFormat="1" ht="25.35" customHeight="1" thickBot="1">
      <c r="B7" s="45" t="s">
        <v>39</v>
      </c>
      <c r="C7" s="230" t="s">
        <v>180</v>
      </c>
      <c r="D7" s="231"/>
      <c r="E7" s="214"/>
      <c r="F7" s="215"/>
      <c r="G7" s="216"/>
      <c r="H7" s="44" t="s">
        <v>39</v>
      </c>
      <c r="I7" s="43"/>
    </row>
    <row r="9" spans="1:9">
      <c r="D9" s="41"/>
    </row>
    <row r="11" spans="1:9" ht="37.5" customHeight="1">
      <c r="A11" s="22"/>
      <c r="B11" s="38" t="s">
        <v>38</v>
      </c>
      <c r="C11" s="38" t="s">
        <v>37</v>
      </c>
      <c r="D11" s="38" t="s">
        <v>36</v>
      </c>
      <c r="E11" s="38" t="s">
        <v>35</v>
      </c>
      <c r="F11" s="40" t="s">
        <v>34</v>
      </c>
      <c r="G11" s="39" t="s">
        <v>33</v>
      </c>
      <c r="H11" s="39" t="s">
        <v>32</v>
      </c>
      <c r="I11" s="38" t="s">
        <v>31</v>
      </c>
    </row>
    <row r="12" spans="1:9" s="25" customFormat="1" ht="150" customHeight="1">
      <c r="B12" s="223" t="s">
        <v>30</v>
      </c>
      <c r="C12" s="170" t="s">
        <v>68</v>
      </c>
      <c r="D12" s="31" t="s">
        <v>58</v>
      </c>
      <c r="E12" s="36" t="s">
        <v>61</v>
      </c>
      <c r="F12" s="27" t="s">
        <v>24</v>
      </c>
      <c r="G12" s="27">
        <v>1</v>
      </c>
      <c r="H12" s="124">
        <v>6470000</v>
      </c>
      <c r="I12" s="26"/>
    </row>
    <row r="13" spans="1:9" s="25" customFormat="1" ht="150" customHeight="1">
      <c r="B13" s="224"/>
      <c r="C13" s="168"/>
      <c r="D13" s="31" t="s">
        <v>62</v>
      </c>
      <c r="E13" s="36"/>
      <c r="F13" s="27" t="s">
        <v>24</v>
      </c>
      <c r="G13" s="27">
        <v>1</v>
      </c>
      <c r="H13" s="124">
        <v>7102700.0000000019</v>
      </c>
      <c r="I13" s="26"/>
    </row>
    <row r="14" spans="1:9" s="25" customFormat="1" ht="150" customHeight="1">
      <c r="B14" s="224"/>
      <c r="C14" s="168"/>
      <c r="D14" s="31" t="s">
        <v>57</v>
      </c>
      <c r="E14" s="36" t="s">
        <v>84</v>
      </c>
      <c r="F14" s="27" t="s">
        <v>24</v>
      </c>
      <c r="G14" s="27">
        <v>1</v>
      </c>
      <c r="H14" s="124">
        <v>25560000</v>
      </c>
      <c r="I14" s="26"/>
    </row>
    <row r="15" spans="1:9" s="25" customFormat="1" ht="150" customHeight="1">
      <c r="B15" s="224"/>
      <c r="C15" s="168"/>
      <c r="D15" s="31" t="s">
        <v>29</v>
      </c>
      <c r="E15" s="35" t="s">
        <v>83</v>
      </c>
      <c r="F15" s="27" t="s">
        <v>24</v>
      </c>
      <c r="G15" s="27">
        <v>1</v>
      </c>
      <c r="H15" s="124">
        <v>4359000</v>
      </c>
      <c r="I15" s="37"/>
    </row>
    <row r="16" spans="1:9" s="25" customFormat="1" ht="150" customHeight="1">
      <c r="B16" s="224"/>
      <c r="C16" s="169"/>
      <c r="D16" s="31" t="s">
        <v>60</v>
      </c>
      <c r="E16" s="36" t="s">
        <v>63</v>
      </c>
      <c r="F16" s="27" t="s">
        <v>24</v>
      </c>
      <c r="G16" s="27">
        <v>1</v>
      </c>
      <c r="H16" s="124">
        <v>8960000</v>
      </c>
      <c r="I16" s="26"/>
    </row>
    <row r="17" spans="1:11" s="25" customFormat="1" ht="150" customHeight="1">
      <c r="B17" s="224"/>
      <c r="C17" s="170" t="s">
        <v>69</v>
      </c>
      <c r="D17" s="31" t="s">
        <v>54</v>
      </c>
      <c r="E17" s="35" t="s">
        <v>85</v>
      </c>
      <c r="F17" s="27" t="s">
        <v>24</v>
      </c>
      <c r="G17" s="27">
        <v>1</v>
      </c>
      <c r="H17" s="124">
        <v>4615000</v>
      </c>
      <c r="I17" s="26"/>
    </row>
    <row r="18" spans="1:11" s="25" customFormat="1" ht="150" customHeight="1">
      <c r="B18" s="224"/>
      <c r="C18" s="168"/>
      <c r="D18" s="31" t="s">
        <v>53</v>
      </c>
      <c r="E18" s="36" t="s">
        <v>82</v>
      </c>
      <c r="F18" s="27" t="s">
        <v>24</v>
      </c>
      <c r="G18" s="27">
        <v>1</v>
      </c>
      <c r="H18" s="124">
        <v>4468000</v>
      </c>
      <c r="I18" s="26"/>
    </row>
    <row r="19" spans="1:11" s="25" customFormat="1" ht="150" customHeight="1">
      <c r="B19" s="224"/>
      <c r="C19" s="168"/>
      <c r="D19" s="31" t="s">
        <v>28</v>
      </c>
      <c r="E19" s="35" t="s">
        <v>80</v>
      </c>
      <c r="F19" s="27" t="s">
        <v>24</v>
      </c>
      <c r="G19" s="27">
        <v>1</v>
      </c>
      <c r="H19" s="124">
        <v>4375000</v>
      </c>
      <c r="I19" s="26"/>
    </row>
    <row r="20" spans="1:11" s="25" customFormat="1" ht="150" customHeight="1">
      <c r="B20" s="224"/>
      <c r="C20" s="168"/>
      <c r="D20" s="31" t="s">
        <v>55</v>
      </c>
      <c r="E20" s="36" t="s">
        <v>86</v>
      </c>
      <c r="F20" s="27" t="s">
        <v>24</v>
      </c>
      <c r="G20" s="27">
        <v>1</v>
      </c>
      <c r="H20" s="124">
        <v>5348000</v>
      </c>
      <c r="I20" s="26"/>
    </row>
    <row r="21" spans="1:11" s="25" customFormat="1" ht="150" customHeight="1">
      <c r="B21" s="224"/>
      <c r="C21" s="168"/>
      <c r="D21" s="31" t="s">
        <v>56</v>
      </c>
      <c r="E21" s="36" t="s">
        <v>81</v>
      </c>
      <c r="F21" s="27" t="s">
        <v>24</v>
      </c>
      <c r="G21" s="27">
        <v>1</v>
      </c>
      <c r="H21" s="124">
        <v>4790000</v>
      </c>
      <c r="I21" s="26"/>
    </row>
    <row r="22" spans="1:11" s="25" customFormat="1" ht="150" customHeight="1">
      <c r="B22" s="224"/>
      <c r="C22" s="169"/>
      <c r="D22" s="31" t="s">
        <v>59</v>
      </c>
      <c r="E22" s="36" t="s">
        <v>63</v>
      </c>
      <c r="F22" s="27" t="s">
        <v>24</v>
      </c>
      <c r="G22" s="27">
        <v>1</v>
      </c>
      <c r="H22" s="124">
        <v>8960000</v>
      </c>
      <c r="I22" s="26"/>
    </row>
    <row r="23" spans="1:11" s="25" customFormat="1" ht="150" customHeight="1">
      <c r="B23" s="224"/>
      <c r="C23" s="168" t="s">
        <v>20</v>
      </c>
      <c r="D23" s="31" t="s">
        <v>27</v>
      </c>
      <c r="E23" s="35" t="s">
        <v>64</v>
      </c>
      <c r="F23" s="27" t="s">
        <v>24</v>
      </c>
      <c r="G23" s="27">
        <v>1</v>
      </c>
      <c r="H23" s="124">
        <v>4569000</v>
      </c>
      <c r="I23" s="26"/>
    </row>
    <row r="24" spans="1:11" s="25" customFormat="1" ht="150" customHeight="1">
      <c r="B24" s="224"/>
      <c r="C24" s="168"/>
      <c r="D24" s="31" t="s">
        <v>26</v>
      </c>
      <c r="E24" s="35" t="s">
        <v>66</v>
      </c>
      <c r="F24" s="27" t="s">
        <v>24</v>
      </c>
      <c r="G24" s="27">
        <v>1</v>
      </c>
      <c r="H24" s="124">
        <v>4714000</v>
      </c>
      <c r="I24" s="26"/>
    </row>
    <row r="25" spans="1:11" s="25" customFormat="1" ht="150" customHeight="1">
      <c r="B25" s="224"/>
      <c r="C25" s="168"/>
      <c r="D25" s="31" t="s">
        <v>25</v>
      </c>
      <c r="E25" s="35" t="s">
        <v>79</v>
      </c>
      <c r="F25" s="27" t="s">
        <v>24</v>
      </c>
      <c r="G25" s="27">
        <v>1</v>
      </c>
      <c r="H25" s="124">
        <v>5041000</v>
      </c>
      <c r="I25" s="26"/>
    </row>
    <row r="26" spans="1:11" s="25" customFormat="1" ht="150" customHeight="1">
      <c r="B26" s="224"/>
      <c r="C26" s="168"/>
      <c r="D26" s="31" t="s">
        <v>203</v>
      </c>
      <c r="E26" s="123" t="s">
        <v>204</v>
      </c>
      <c r="F26" s="27" t="s">
        <v>24</v>
      </c>
      <c r="G26" s="27">
        <v>7</v>
      </c>
      <c r="H26" s="124">
        <v>770000</v>
      </c>
      <c r="I26" s="26"/>
    </row>
    <row r="27" spans="1:11" s="25" customFormat="1" ht="150" customHeight="1">
      <c r="B27" s="224"/>
      <c r="C27" s="168"/>
      <c r="D27" s="170" t="s">
        <v>67</v>
      </c>
      <c r="E27" s="35" t="s">
        <v>215</v>
      </c>
      <c r="F27" s="27" t="s">
        <v>3</v>
      </c>
      <c r="G27" s="27">
        <v>1</v>
      </c>
      <c r="H27" s="124">
        <v>3200000</v>
      </c>
      <c r="I27" s="26"/>
    </row>
    <row r="28" spans="1:11" s="25" customFormat="1" ht="150" customHeight="1">
      <c r="B28" s="224"/>
      <c r="C28" s="169"/>
      <c r="D28" s="169"/>
      <c r="E28" s="35" t="s">
        <v>202</v>
      </c>
      <c r="F28" s="27" t="s">
        <v>3</v>
      </c>
      <c r="G28" s="27">
        <v>1</v>
      </c>
      <c r="H28" s="124">
        <v>4300000</v>
      </c>
      <c r="I28" s="26"/>
    </row>
    <row r="29" spans="1:11" ht="40.35" customHeight="1">
      <c r="A29" s="22"/>
      <c r="B29" s="224"/>
      <c r="C29" s="226" t="s">
        <v>23</v>
      </c>
      <c r="D29" s="227"/>
      <c r="E29" s="227"/>
      <c r="F29" s="227"/>
      <c r="G29" s="228"/>
      <c r="H29" s="34">
        <f>SUM(H12:H28)</f>
        <v>107601700</v>
      </c>
      <c r="I29" s="33"/>
    </row>
    <row r="30" spans="1:11" ht="40.35" customHeight="1">
      <c r="A30" s="22"/>
      <c r="B30" s="225"/>
      <c r="C30" s="229" t="s">
        <v>22</v>
      </c>
      <c r="D30" s="229"/>
      <c r="E30" s="229"/>
      <c r="F30" s="229"/>
      <c r="G30" s="229"/>
      <c r="H30" s="14">
        <f>TRUNC(H29,-3)</f>
        <v>107601000</v>
      </c>
      <c r="I30" s="20"/>
    </row>
    <row r="31" spans="1:11" s="25" customFormat="1" ht="150" customHeight="1">
      <c r="B31" s="170" t="s">
        <v>21</v>
      </c>
      <c r="C31" s="170" t="s">
        <v>20</v>
      </c>
      <c r="D31" s="21" t="s">
        <v>19</v>
      </c>
      <c r="E31" s="28" t="s">
        <v>90</v>
      </c>
      <c r="F31" s="27" t="s">
        <v>14</v>
      </c>
      <c r="G31" s="57">
        <f>7.85*4.5</f>
        <v>35.324999999999996</v>
      </c>
      <c r="H31" s="124">
        <v>5000000</v>
      </c>
      <c r="I31" s="26"/>
    </row>
    <row r="32" spans="1:11" s="25" customFormat="1" ht="150" customHeight="1">
      <c r="B32" s="168"/>
      <c r="C32" s="168"/>
      <c r="D32" s="31" t="s">
        <v>18</v>
      </c>
      <c r="E32" s="28" t="s">
        <v>89</v>
      </c>
      <c r="F32" s="27" t="s">
        <v>14</v>
      </c>
      <c r="G32" s="57">
        <f>7.85*4.5</f>
        <v>35.324999999999996</v>
      </c>
      <c r="H32" s="124">
        <v>8120000</v>
      </c>
      <c r="I32" s="26"/>
      <c r="K32" s="32"/>
    </row>
    <row r="33" spans="1:10" s="25" customFormat="1" ht="150" customHeight="1">
      <c r="B33" s="168"/>
      <c r="C33" s="168"/>
      <c r="D33" s="170" t="s">
        <v>17</v>
      </c>
      <c r="E33" s="28" t="s">
        <v>88</v>
      </c>
      <c r="F33" s="27" t="s">
        <v>92</v>
      </c>
      <c r="G33" s="27">
        <f>7.85+4.5+7.85+4.5</f>
        <v>24.7</v>
      </c>
      <c r="H33" s="165">
        <v>14856000</v>
      </c>
      <c r="I33" s="26"/>
      <c r="J33" s="32"/>
    </row>
    <row r="34" spans="1:10" s="25" customFormat="1" ht="150" customHeight="1">
      <c r="B34" s="168"/>
      <c r="C34" s="168"/>
      <c r="D34" s="169"/>
      <c r="E34" s="28" t="s">
        <v>70</v>
      </c>
      <c r="F34" s="27" t="s">
        <v>3</v>
      </c>
      <c r="G34" s="27">
        <v>1</v>
      </c>
      <c r="H34" s="166"/>
      <c r="I34" s="26"/>
    </row>
    <row r="35" spans="1:10" s="25" customFormat="1" ht="150" customHeight="1">
      <c r="B35" s="168"/>
      <c r="C35" s="168"/>
      <c r="D35" s="170" t="s">
        <v>16</v>
      </c>
      <c r="E35" s="53" t="s">
        <v>72</v>
      </c>
      <c r="F35" s="195" t="s">
        <v>14</v>
      </c>
      <c r="G35" s="232">
        <f>7.85*4.5</f>
        <v>35.324999999999996</v>
      </c>
      <c r="H35" s="165">
        <v>4200000</v>
      </c>
      <c r="I35" s="26"/>
    </row>
    <row r="36" spans="1:10" s="25" customFormat="1" ht="150" customHeight="1">
      <c r="B36" s="168"/>
      <c r="C36" s="168"/>
      <c r="D36" s="168"/>
      <c r="E36" s="54" t="s">
        <v>71</v>
      </c>
      <c r="F36" s="196"/>
      <c r="G36" s="233"/>
      <c r="H36" s="166"/>
      <c r="I36" s="26"/>
    </row>
    <row r="37" spans="1:10" s="25" customFormat="1" ht="150" customHeight="1">
      <c r="B37" s="168"/>
      <c r="C37" s="168"/>
      <c r="D37" s="29" t="s">
        <v>15</v>
      </c>
      <c r="E37" s="28" t="s">
        <v>91</v>
      </c>
      <c r="F37" s="27" t="s">
        <v>14</v>
      </c>
      <c r="G37" s="57">
        <f>7.85*4.5</f>
        <v>35.324999999999996</v>
      </c>
      <c r="H37" s="124">
        <v>3550000</v>
      </c>
      <c r="I37" s="26"/>
    </row>
    <row r="38" spans="1:10" s="25" customFormat="1" ht="150" customHeight="1">
      <c r="B38" s="168"/>
      <c r="C38" s="168"/>
      <c r="D38" s="168" t="s">
        <v>73</v>
      </c>
      <c r="E38" s="30" t="s">
        <v>74</v>
      </c>
      <c r="F38" s="27" t="s">
        <v>3</v>
      </c>
      <c r="G38" s="27">
        <v>1</v>
      </c>
      <c r="H38" s="165">
        <v>2200000</v>
      </c>
      <c r="I38" s="26"/>
    </row>
    <row r="39" spans="1:10" s="25" customFormat="1" ht="150" customHeight="1">
      <c r="B39" s="168"/>
      <c r="C39" s="168"/>
      <c r="D39" s="168"/>
      <c r="E39" s="30" t="s">
        <v>75</v>
      </c>
      <c r="F39" s="27" t="s">
        <v>3</v>
      </c>
      <c r="G39" s="27">
        <v>1</v>
      </c>
      <c r="H39" s="166"/>
      <c r="I39" s="26"/>
    </row>
    <row r="40" spans="1:10" s="25" customFormat="1" ht="150" customHeight="1">
      <c r="B40" s="168"/>
      <c r="C40" s="168"/>
      <c r="D40" s="29" t="s">
        <v>207</v>
      </c>
      <c r="E40" s="28" t="s">
        <v>220</v>
      </c>
      <c r="F40" s="27" t="s">
        <v>3</v>
      </c>
      <c r="G40" s="27">
        <v>1</v>
      </c>
      <c r="H40" s="124">
        <v>1000000</v>
      </c>
      <c r="I40" s="26"/>
    </row>
    <row r="41" spans="1:10" s="25" customFormat="1" ht="150" customHeight="1">
      <c r="B41" s="168"/>
      <c r="C41" s="168"/>
      <c r="D41" s="29" t="s">
        <v>76</v>
      </c>
      <c r="E41" s="28" t="s">
        <v>219</v>
      </c>
      <c r="F41" s="27" t="s">
        <v>3</v>
      </c>
      <c r="G41" s="27">
        <v>1</v>
      </c>
      <c r="H41" s="124">
        <v>1500000</v>
      </c>
      <c r="I41" s="26"/>
    </row>
    <row r="42" spans="1:10" s="25" customFormat="1" ht="150" customHeight="1">
      <c r="B42" s="168"/>
      <c r="C42" s="168"/>
      <c r="D42" s="170" t="s">
        <v>13</v>
      </c>
      <c r="E42" s="28" t="s">
        <v>206</v>
      </c>
      <c r="F42" s="27" t="s">
        <v>3</v>
      </c>
      <c r="G42" s="27">
        <v>1</v>
      </c>
      <c r="H42" s="165">
        <v>12050000</v>
      </c>
      <c r="I42" s="26"/>
    </row>
    <row r="43" spans="1:10" s="25" customFormat="1" ht="150" customHeight="1">
      <c r="B43" s="168"/>
      <c r="C43" s="169"/>
      <c r="D43" s="169"/>
      <c r="E43" s="28" t="s">
        <v>213</v>
      </c>
      <c r="F43" s="27" t="s">
        <v>3</v>
      </c>
      <c r="G43" s="27">
        <v>1</v>
      </c>
      <c r="H43" s="166"/>
      <c r="I43" s="26"/>
    </row>
    <row r="44" spans="1:10" ht="42" customHeight="1">
      <c r="A44" s="22"/>
      <c r="B44" s="168"/>
      <c r="C44" s="192" t="s">
        <v>12</v>
      </c>
      <c r="D44" s="193"/>
      <c r="E44" s="193"/>
      <c r="F44" s="193"/>
      <c r="G44" s="194"/>
      <c r="H44" s="24">
        <f>SUM(H31:H43)</f>
        <v>52476000</v>
      </c>
      <c r="I44" s="23"/>
    </row>
    <row r="45" spans="1:10" ht="42" customHeight="1">
      <c r="A45" s="22"/>
      <c r="B45" s="169"/>
      <c r="C45" s="174" t="s">
        <v>11</v>
      </c>
      <c r="D45" s="175"/>
      <c r="E45" s="175"/>
      <c r="F45" s="175"/>
      <c r="G45" s="176"/>
      <c r="H45" s="14">
        <f>TRUNC(SUM(H44),-3)</f>
        <v>52476000</v>
      </c>
      <c r="I45" s="20"/>
    </row>
    <row r="46" spans="1:10" s="5" customFormat="1" ht="42" customHeight="1">
      <c r="A46" s="8"/>
      <c r="B46" s="177" t="s">
        <v>10</v>
      </c>
      <c r="C46" s="180" t="s">
        <v>9</v>
      </c>
      <c r="D46" s="19" t="s">
        <v>8</v>
      </c>
      <c r="E46" s="18" t="s">
        <v>7</v>
      </c>
      <c r="F46" s="16" t="s">
        <v>3</v>
      </c>
      <c r="G46" s="17">
        <v>1</v>
      </c>
      <c r="H46" s="16">
        <f>H44*0.8778%</f>
        <v>460634.32800000004</v>
      </c>
      <c r="I46" s="15"/>
    </row>
    <row r="47" spans="1:10" s="5" customFormat="1" ht="42" customHeight="1">
      <c r="A47" s="8"/>
      <c r="B47" s="178"/>
      <c r="C47" s="181"/>
      <c r="D47" s="19" t="s">
        <v>6</v>
      </c>
      <c r="E47" s="18" t="s">
        <v>5</v>
      </c>
      <c r="F47" s="16" t="s">
        <v>3</v>
      </c>
      <c r="G47" s="17">
        <v>1</v>
      </c>
      <c r="H47" s="16">
        <f>H44*0.795%</f>
        <v>417184.2</v>
      </c>
      <c r="I47" s="15"/>
    </row>
    <row r="48" spans="1:10" s="5" customFormat="1" ht="42" customHeight="1">
      <c r="A48" s="8"/>
      <c r="B48" s="178"/>
      <c r="C48" s="182"/>
      <c r="D48" s="19" t="s">
        <v>4</v>
      </c>
      <c r="E48" s="18" t="s">
        <v>208</v>
      </c>
      <c r="F48" s="16" t="s">
        <v>3</v>
      </c>
      <c r="G48" s="17">
        <v>1</v>
      </c>
      <c r="H48" s="16">
        <f>H44*1.1*0.102%</f>
        <v>58878.072</v>
      </c>
      <c r="I48" s="15"/>
    </row>
    <row r="49" spans="1:10" s="5" customFormat="1" ht="42" customHeight="1">
      <c r="A49" s="8"/>
      <c r="B49" s="179"/>
      <c r="C49" s="183" t="s">
        <v>2</v>
      </c>
      <c r="D49" s="184"/>
      <c r="E49" s="184"/>
      <c r="F49" s="184"/>
      <c r="G49" s="185"/>
      <c r="H49" s="14">
        <f>SUM(H46:H48)</f>
        <v>936696.60000000009</v>
      </c>
      <c r="I49" s="13"/>
    </row>
    <row r="50" spans="1:10" s="5" customFormat="1" ht="42" customHeight="1">
      <c r="A50" s="8"/>
      <c r="B50" s="186" t="s">
        <v>96</v>
      </c>
      <c r="C50" s="187"/>
      <c r="D50" s="187"/>
      <c r="E50" s="187"/>
      <c r="F50" s="187"/>
      <c r="G50" s="188"/>
      <c r="H50" s="12">
        <f>SUM(,H30,H45,H49)</f>
        <v>161013696.59999999</v>
      </c>
      <c r="I50" s="11"/>
    </row>
    <row r="51" spans="1:10" s="5" customFormat="1" ht="42" customHeight="1">
      <c r="A51" s="8"/>
      <c r="B51" s="189" t="s">
        <v>1</v>
      </c>
      <c r="C51" s="190"/>
      <c r="D51" s="190"/>
      <c r="E51" s="190"/>
      <c r="F51" s="190"/>
      <c r="G51" s="191"/>
      <c r="H51" s="10">
        <f>H49*5%+(H50-H49)*17.65%</f>
        <v>28300425.329999998</v>
      </c>
      <c r="I51" s="9" t="s">
        <v>0</v>
      </c>
    </row>
    <row r="52" spans="1:10" s="5" customFormat="1" ht="42" customHeight="1">
      <c r="A52" s="8"/>
      <c r="B52" s="171" t="s">
        <v>214</v>
      </c>
      <c r="C52" s="172"/>
      <c r="D52" s="172"/>
      <c r="E52" s="172"/>
      <c r="F52" s="172"/>
      <c r="G52" s="173"/>
      <c r="H52" s="7">
        <f>SUM(H50:H51)</f>
        <v>189314121.93000001</v>
      </c>
      <c r="I52" s="6"/>
    </row>
    <row r="53" spans="1:10">
      <c r="H53" s="3"/>
      <c r="J53" s="3"/>
    </row>
    <row r="54" spans="1:10" ht="18" customHeight="1">
      <c r="H54" s="3"/>
      <c r="J54" s="4"/>
    </row>
    <row r="55" spans="1:10" ht="18" customHeight="1">
      <c r="H55" s="3"/>
      <c r="I55" s="3"/>
    </row>
    <row r="56" spans="1:10">
      <c r="H56" s="3"/>
    </row>
    <row r="57" spans="1:10">
      <c r="H57" s="3"/>
      <c r="I57" s="3"/>
      <c r="J57" s="3"/>
    </row>
    <row r="59" spans="1:10">
      <c r="E59" s="3"/>
      <c r="H59" s="3"/>
    </row>
    <row r="60" spans="1:10">
      <c r="H60" s="3"/>
      <c r="I60" s="3"/>
      <c r="J60" s="3"/>
    </row>
  </sheetData>
  <mergeCells count="35">
    <mergeCell ref="B51:G51"/>
    <mergeCell ref="B52:G52"/>
    <mergeCell ref="B31:B45"/>
    <mergeCell ref="C44:G44"/>
    <mergeCell ref="C45:G45"/>
    <mergeCell ref="B46:B49"/>
    <mergeCell ref="C46:C48"/>
    <mergeCell ref="C49:G49"/>
    <mergeCell ref="B50:G50"/>
    <mergeCell ref="C31:C43"/>
    <mergeCell ref="D33:D34"/>
    <mergeCell ref="D35:D36"/>
    <mergeCell ref="F35:F36"/>
    <mergeCell ref="G35:G36"/>
    <mergeCell ref="D38:D39"/>
    <mergeCell ref="D42:D43"/>
    <mergeCell ref="H33:H34"/>
    <mergeCell ref="H35:H36"/>
    <mergeCell ref="H38:H39"/>
    <mergeCell ref="H42:H43"/>
    <mergeCell ref="E2:G2"/>
    <mergeCell ref="H2:I2"/>
    <mergeCell ref="C3:D3"/>
    <mergeCell ref="E3:G7"/>
    <mergeCell ref="C4:D4"/>
    <mergeCell ref="C5:D5"/>
    <mergeCell ref="C7:D7"/>
    <mergeCell ref="B12:B30"/>
    <mergeCell ref="C12:C16"/>
    <mergeCell ref="C17:C22"/>
    <mergeCell ref="C23:C28"/>
    <mergeCell ref="B2:D2"/>
    <mergeCell ref="D27:D28"/>
    <mergeCell ref="C29:G29"/>
    <mergeCell ref="C30:G30"/>
  </mergeCells>
  <phoneticPr fontId="2" type="noConversion"/>
  <pageMargins left="0.7" right="0.7" top="0.75" bottom="0.75" header="0.3" footer="0.3"/>
  <pageSetup paperSize="9" scale="1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전시 공통</vt:lpstr>
      <vt:lpstr>(전시 증빙) 인건비 공통</vt:lpstr>
      <vt:lpstr>1. 수원 사업장</vt:lpstr>
      <vt:lpstr>2. 기흥 사업장</vt:lpstr>
      <vt:lpstr>3. 화성 사업장</vt:lpstr>
      <vt:lpstr>'1. 수원 사업장'!Print_Area</vt:lpstr>
      <vt:lpstr>'2. 기흥 사업장'!Print_Area</vt:lpstr>
      <vt:lpstr>'3. 화성 사업장'!Print_Area</vt:lpstr>
      <vt:lpstr>'전시 공통'!Print_Area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최영훈 빅휘시커뮤니케이션즈</dc:creator>
  <cp:lastModifiedBy>seungwoo jung</cp:lastModifiedBy>
  <dcterms:created xsi:type="dcterms:W3CDTF">2025-08-04T14:12:49Z</dcterms:created>
  <dcterms:modified xsi:type="dcterms:W3CDTF">2026-10-20T00:06:16Z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