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eneral Information - Alchemy" sheetId="1" r:id="rId4"/>
    <sheet state="visible" name="Elixirs" sheetId="2" r:id="rId5"/>
    <sheet state="visible" name="Recipes" sheetId="3" r:id="rId6"/>
    <sheet state="visible" name="Herbs" sheetId="4" r:id="rId7"/>
    <sheet state="visible" name="General Information - Forging" sheetId="5" r:id="rId8"/>
    <sheet state="hidden" name="Forging Mats" sheetId="6" r:id="rId9"/>
    <sheet state="visible" name="Forging Effects" sheetId="7" r:id="rId10"/>
    <sheet state="visible" name="Forging Effects Description" sheetId="8" r:id="rId11"/>
    <sheet state="hidden" name="Recipes old" sheetId="9" r:id="rId12"/>
    <sheet state="hidden" name="Test" sheetId="10" r:id="rId13"/>
    <sheet state="hidden" name="Data Validation" sheetId="11" r:id="rId14"/>
    <sheet state="hidden" name="Stuff" sheetId="12" r:id="rId15"/>
    <sheet state="hidden" name="Log Forging Effects" sheetId="13" r:id="rId16"/>
  </sheets>
  <definedNames>
    <definedName name="Stat_Element_Root">'Data Validation'!$V$2:$V$6</definedName>
    <definedName name="Battle_Element_Authority">'Data Validation'!$F$2:$F$11</definedName>
    <definedName name="Battle_Card_Draw">'Data Validation'!$D$2:$D$8</definedName>
    <definedName name="Battle_Damage">'Data Validation'!$E$2:$E$8</definedName>
    <definedName name="Battle_Sword_Qi">'Data Validation'!$K$2:$K$3</definedName>
    <definedName name="Stat_Aptitude">'Data Validation'!$T$2:$T$5</definedName>
    <definedName name="Stat_Soul_Sense">'Data Validation'!$X$2:$X$5</definedName>
    <definedName name="Lifespan">'Data Validation'!$P$2:$P$6</definedName>
    <definedName name="Other">'Data Validation'!$R$2:$R$3</definedName>
    <definedName name="Battle_Speed">'Data Validation'!$J$2:$J$3</definedName>
    <definedName name="Battle_Protection">'Data Validation'!$H$2:$H$6</definedName>
    <definedName name="Stat_Health">'Data Validation'!$W$2:$W$5</definedName>
    <definedName name="Cultivation">'Data Validation'!$M$2:$M$17</definedName>
    <definedName name="Dao">'Data Validation'!$N$2:$N$17</definedName>
    <definedName name="Mental_State">'Data Validation'!$Q$2:$Q$7</definedName>
    <definedName name="Breakthrough">'Data Validation'!$L$2:$L$17</definedName>
    <definedName name="Reducing_Elixir_Poison">'Data Validation'!$S$2:$S$6</definedName>
    <definedName name="Battle_Soul_Sense">'Data Validation'!$I$2:$I$3</definedName>
    <definedName name="Healing">'Data Validation'!$O$2:$O$9</definedName>
    <definedName name="Stat_Comprehension">'Data Validation'!$U$2:$U$5</definedName>
    <definedName name="Battle_Immunity">'Data Validation'!$G$2:$G$3</definedName>
    <definedName name="Stat_Speed">'Data Validation'!$Y$2:$Y$5</definedName>
    <definedName hidden="1" localSheetId="1" name="_xlnm._FilterDatabase">Elixirs!$A$1:$J$127</definedName>
    <definedName hidden="1" localSheetId="3" name="_xlnm._FilterDatabase">Herbs!$A$1:$L$152</definedName>
    <definedName hidden="1" localSheetId="5" name="_xlnm._FilterDatabase">'Forging Mats'!$A$1:$E$999</definedName>
  </definedNames>
  <calcPr/>
  <pivotCaches>
    <pivotCache cacheId="0" r:id="rId17"/>
  </pivotCaches>
</workbook>
</file>

<file path=xl/sharedStrings.xml><?xml version="1.0" encoding="utf-8"?>
<sst xmlns="http://schemas.openxmlformats.org/spreadsheetml/2006/main" count="7043" uniqueCount="1112">
  <si>
    <t>The different grades of alchemy furnaces can only take a certain amount of herbs. This means that you can't substitute high tier herbs with hundreds of low tier herbs.</t>
  </si>
  <si>
    <t>Grade 1</t>
  </si>
  <si>
    <t>9 herbs</t>
  </si>
  <si>
    <t>Grade 2</t>
  </si>
  <si>
    <t>10 herbs</t>
  </si>
  <si>
    <t>Grade 3</t>
  </si>
  <si>
    <t>11 herbs</t>
  </si>
  <si>
    <t>Grade 4</t>
  </si>
  <si>
    <t>12 herbs</t>
  </si>
  <si>
    <t>Grade 5</t>
  </si>
  <si>
    <t>13 herbs</t>
  </si>
  <si>
    <t>Grade 6</t>
  </si>
  <si>
    <t>14 herbs</t>
  </si>
  <si>
    <t>The medicinal herbs have a certain property concentration depending on their grade. You can substitute herbs with a higher concentration with some lower tiered herbs as long as the sum of all herbs used is still within the alchemy furnace capacity as stated above.</t>
  </si>
  <si>
    <t>1x</t>
  </si>
  <si>
    <t>3x</t>
  </si>
  <si>
    <t>9x</t>
  </si>
  <si>
    <t>36x</t>
  </si>
  <si>
    <t>180x</t>
  </si>
  <si>
    <t>1080x</t>
  </si>
  <si>
    <t>Medicinal material of the same grade has the same value. If you want to buy some the price will be the value*2 and maybe some additional percent if the other person has an interest in the items.</t>
  </si>
  <si>
    <t>Creating recipe variations:
To successfully create an elixir that doesn't use the exact herbs you find in a recipe, you must follow these alchemy rules.
1. The quantity of the property and the property itself for the primary and secondary slots must be the same as specified in the recipe
2. The temperature when factoring in all herbs in the recipe has to be balanced. Heat and Cold herb attributes cancel each other out which results in Balanced.
    The resulting temperature of the primary and secondary herbs can be unbalanced (too much Heat or Cold). In this case the herb in the temperature slot must 
    balance out the imbalance in the recipe. 
    This means that depending on the herbs used you may need to change the temperature property but the property quantity remains the same as before.</t>
  </si>
  <si>
    <t>Grade</t>
  </si>
  <si>
    <t>Name</t>
  </si>
  <si>
    <t>Type</t>
  </si>
  <si>
    <t>Effect</t>
  </si>
  <si>
    <t>Toxicity</t>
  </si>
  <si>
    <t>Resistance</t>
  </si>
  <si>
    <t>Value(outdated)</t>
  </si>
  <si>
    <t>Link to the recipes</t>
  </si>
  <si>
    <t>Picture</t>
  </si>
  <si>
    <t>Remarks</t>
  </si>
  <si>
    <t>Initial Exp gain</t>
  </si>
  <si>
    <t>Qi Guidance Elixir</t>
  </si>
  <si>
    <t>Battle - Card Draw</t>
  </si>
  <si>
    <t>Draw an additional card at the start of the next battle</t>
  </si>
  <si>
    <t>Recipes</t>
  </si>
  <si>
    <t>Qi Caller Elixir</t>
  </si>
  <si>
    <t>Draw 2 additional cards at the start of each round of the current battle</t>
  </si>
  <si>
    <t>Earthcaller Elixir</t>
  </si>
  <si>
    <t>Draw an additional Earth card at the start of each round of the current battle</t>
  </si>
  <si>
    <t>Firecaller Elixir</t>
  </si>
  <si>
    <t>Draw an additional Fire card at the start of each round of the current battle</t>
  </si>
  <si>
    <t>Metalcaller Elixir</t>
  </si>
  <si>
    <t>Draw an additional Metal card at the start of each round of the current battle</t>
  </si>
  <si>
    <t>Watercaller Elixir</t>
  </si>
  <si>
    <t>Draw an additional Water card at the start of each round of the current battle</t>
  </si>
  <si>
    <t>Woodcaller Elixir</t>
  </si>
  <si>
    <t>Draw an additional Wood card at the start of each round of the current battle</t>
  </si>
  <si>
    <t>Wild Beast Elixir</t>
  </si>
  <si>
    <t>Battle - Damage</t>
  </si>
  <si>
    <t>+1 to damage dealt in the first round of the next battle</t>
  </si>
  <si>
    <t>Unmoving Stone Elixir</t>
  </si>
  <si>
    <t>Increase Earth damage by 1 in the current battle</t>
  </si>
  <si>
    <t>Scorching Sun Elixir</t>
  </si>
  <si>
    <t>Increase Fire damage by 1 in the current battle</t>
  </si>
  <si>
    <t>Gleaming Edge Elixir</t>
  </si>
  <si>
    <t>Increase Metal damage by 1 in the current battle</t>
  </si>
  <si>
    <t>Flowing Pool Elixir</t>
  </si>
  <si>
    <t>Increase Water damage by 1 in the current battle</t>
  </si>
  <si>
    <t>Thriving Vine Elixir</t>
  </si>
  <si>
    <t>Increase Wood damage by 1 in the current battle</t>
  </si>
  <si>
    <t>Bloodrend Elixir</t>
  </si>
  <si>
    <t>All damage is increased by 3 in the current battle and each skill activation deals 1 damage to self</t>
  </si>
  <si>
    <t>Flashburn Elixir</t>
  </si>
  <si>
    <t>Battle - Element Authority</t>
  </si>
  <si>
    <t>Gain [Burn]*1 and increase Fire Authority by 10 at the start of the next battle</t>
  </si>
  <si>
    <t>Frostmourn Elixir</t>
  </si>
  <si>
    <t>Gain [Frostbite]*1 and increase Water Authority at the start of the next battle</t>
  </si>
  <si>
    <t>Venomglade Elixir</t>
  </si>
  <si>
    <t>Gain [Poison]*1 and increase Wood Authority by 10 at the start of the next battle</t>
  </si>
  <si>
    <t>Cliffrend Elixir</t>
  </si>
  <si>
    <t>Gain [Ruptured]*1 and increase Earth Authority by 10 at the start of the next battle</t>
  </si>
  <si>
    <t>Twinedged Elixir</t>
  </si>
  <si>
    <t>Gain [Vulnerable]*1 and increase Metal Authority by 10 at the start of the next battle</t>
  </si>
  <si>
    <t>Spirecrag Elixir</t>
  </si>
  <si>
    <t>Gain 30 Earth Authority at the start of the next battle</t>
  </si>
  <si>
    <t>Emberlight Elixir</t>
  </si>
  <si>
    <t>Gain 30 Fire Authority at the start of the next battle</t>
  </si>
  <si>
    <t>Truesteel Elixir</t>
  </si>
  <si>
    <t>Gain 30 Metal Authority at the start of the next battle</t>
  </si>
  <si>
    <t>Wellspring Elixir</t>
  </si>
  <si>
    <t>Gain 30 Water Authority at the start of the next battle</t>
  </si>
  <si>
    <t>Forestgrove Elixir</t>
  </si>
  <si>
    <t>Gain 30 Wood Authority at the start of the next battle</t>
  </si>
  <si>
    <t>Flamefade Elixir</t>
  </si>
  <si>
    <t>Battle - Immunity</t>
  </si>
  <si>
    <t>Immune to [Burn] in the next battle (lasts for 3 rounds)</t>
  </si>
  <si>
    <t>Panacea Elixir</t>
  </si>
  <si>
    <t>Immune to [Poison] in the next battle (lasts for 3 rounds)</t>
  </si>
  <si>
    <t>Tortoise Elixir</t>
  </si>
  <si>
    <t>Battle - Protection</t>
  </si>
  <si>
    <t>Gain [Protection]*1 at the start of the next battle</t>
  </si>
  <si>
    <t>Barkskin Elixir</t>
  </si>
  <si>
    <t>Gain [Shield]*1 at the start of the next battle</t>
  </si>
  <si>
    <t>Stoneskin Elixir</t>
  </si>
  <si>
    <t>At the start of the next battle, gain [Armour]*5</t>
  </si>
  <si>
    <t>Great Tortoise Elixir</t>
  </si>
  <si>
    <t>Reduce skill damage taken in the next battle by 1</t>
  </si>
  <si>
    <t>Xuanwu Elixir</t>
  </si>
  <si>
    <t>All skill damage received is reduced by 4 in the next battle</t>
  </si>
  <si>
    <t>Mind Clearing Elixir</t>
  </si>
  <si>
    <t>Battle - Soul Sense</t>
  </si>
  <si>
    <t>Soul Sense +1 in the next battle</t>
  </si>
  <si>
    <t>Eclipse Moon Strong Soul Pill</t>
  </si>
  <si>
    <t>Soul Sense +10 in the next battle</t>
  </si>
  <si>
    <t>Wind Movement Elixir</t>
  </si>
  <si>
    <t>Battle - Speed</t>
  </si>
  <si>
    <t>Increase Speed by 5 in the current battle</t>
  </si>
  <si>
    <t>Swordsong Elixir</t>
  </si>
  <si>
    <t>Battle - Sword Qi</t>
  </si>
  <si>
    <t>Gain [Sword Qi]*1 at the start of the next battle</t>
  </si>
  <si>
    <t>Swordsage Elixir</t>
  </si>
  <si>
    <t>At the start of the next battle, gain [Sword Qi]*5</t>
  </si>
  <si>
    <t>Foundation Elixir</t>
  </si>
  <si>
    <t>Breakthrough</t>
  </si>
  <si>
    <t>Draw an additional card at the start of your breakthrough trial to Foundation Establishment</t>
  </si>
  <si>
    <t>Earth Core Elixir</t>
  </si>
  <si>
    <t>Increase Earth Authority by 20 during your breakthrough attempt to Gold Core</t>
  </si>
  <si>
    <t>Fire Core Elixir</t>
  </si>
  <si>
    <t>Increase Fire Authority by 20 during your breakthrough attempt to Gold Core</t>
  </si>
  <si>
    <t>A + in the ingame effect description</t>
  </si>
  <si>
    <t>Metal Core Elixir</t>
  </si>
  <si>
    <t>Increase Metal Authority by 20 during your breakthrough attempt to Gold Core</t>
  </si>
  <si>
    <t>Water Core Elixir</t>
  </si>
  <si>
    <t>Increase Water Authority by 20 during your breakthrough attempt to Gold Core</t>
  </si>
  <si>
    <t>Wood Core Elixir</t>
  </si>
  <si>
    <t>Increase Wood Authority by 20 during your breakthrough attempt to Gold Core</t>
  </si>
  <si>
    <t>Core Condensing Elixir</t>
  </si>
  <si>
    <t>Draw an additional card at the start of your breakthrough attempt to Gold Core</t>
  </si>
  <si>
    <t>Pulse Forging Pill</t>
  </si>
  <si>
    <t>[Meridian] -1 and [Will] -1 per turn; Successful Nascent formation grants +200 extra max health</t>
  </si>
  <si>
    <t>Great Awakening Elixir</t>
  </si>
  <si>
    <t>At the end of the round if your [Will] falls below 50, immediately restore 10 [Will] (effect doesn't stack)</t>
  </si>
  <si>
    <t>Five Qi Elixir</t>
  </si>
  <si>
    <t>In the Five Qi Dynasties stage of Gold Core formation, the number of aura absorbed per round +1</t>
  </si>
  <si>
    <t>Great Revitalising Elixir</t>
  </si>
  <si>
    <t>Restores [Meridian] by 10 points at the end of the round if [Meridian] falls below 50 (effect doesn't stack)</t>
  </si>
  <si>
    <t>Meridian Protection Elixir</t>
  </si>
  <si>
    <t>Restores 1 [Meridian] at the beginning of each round during broken dan phase</t>
  </si>
  <si>
    <t>Rebirth Elixir</t>
  </si>
  <si>
    <t>When Nascent formation fails due to collapse of [Will], it prevents death and permanently boosts [Will]</t>
  </si>
  <si>
    <t>Heavenly Fate Tempering Elixir</t>
  </si>
  <si>
    <t>Body Tempering +1 when breaking through to Apotheosis (doesn't stack)</t>
  </si>
  <si>
    <t>Chaos Immortal Form Elixir</t>
  </si>
  <si>
    <t>Initial [Immortality] +4 when breaking through Deityfication (effect cannot stack)</t>
  </si>
  <si>
    <t>Deityfication refers to Apotheosis?</t>
  </si>
  <si>
    <t>Pure Heart Soul Tempering Elixir</t>
  </si>
  <si>
    <t>Soul Tempering +1 when breaking through to Apotheosis (doesn't stack)</t>
  </si>
  <si>
    <t>Minor Qi Elixir</t>
  </si>
  <si>
    <t>Cultivation</t>
  </si>
  <si>
    <t>Cultivation +180</t>
  </si>
  <si>
    <t>Moderate Qi Elixir</t>
  </si>
  <si>
    <t>Cultivation +320</t>
  </si>
  <si>
    <t>Lesser Qi Elixir</t>
  </si>
  <si>
    <t>Cultivation +553</t>
  </si>
  <si>
    <t>Greater Qi Elixir</t>
  </si>
  <si>
    <t>Cultivation +5940 and +30 Elixir Poison if below Foundation Establishment</t>
  </si>
  <si>
    <t>Expert Qi Elixir</t>
  </si>
  <si>
    <t>Cultivation +15840 and +30 Elixir Poison if below Golden Core</t>
  </si>
  <si>
    <t>Master Qi Elixir</t>
  </si>
  <si>
    <t>Cultivation +118,800 and +30 Elixir Poison if below Nascent Soul stage</t>
  </si>
  <si>
    <t>Divine Qi Elixir</t>
  </si>
  <si>
    <t>Cultivation +594,000 and +30 Elixir Poison if below Nascent Soul stage</t>
  </si>
  <si>
    <t>Typo in the ingame name</t>
  </si>
  <si>
    <t>Origin Dao Elixir</t>
  </si>
  <si>
    <t>Dao</t>
  </si>
  <si>
    <t>Dao Enlightment +1</t>
  </si>
  <si>
    <t>Earth Dao Elixir</t>
  </si>
  <si>
    <t>Earth Dao +600</t>
  </si>
  <si>
    <t>Fire Dao Elixir</t>
  </si>
  <si>
    <t>Fire Dao +600</t>
  </si>
  <si>
    <t>Metal Dao Elixir</t>
  </si>
  <si>
    <t>Metal Dao +600</t>
  </si>
  <si>
    <t>Soul Dao Elixir</t>
  </si>
  <si>
    <t>Soul Dao +600</t>
  </si>
  <si>
    <t>Sword Dao Elixir</t>
  </si>
  <si>
    <t>Sword Dao +600</t>
  </si>
  <si>
    <t>Water Dao Elixir</t>
  </si>
  <si>
    <t>Water Dao +600</t>
  </si>
  <si>
    <t>Wood Dao Elixir</t>
  </si>
  <si>
    <t>Wood Dao +600</t>
  </si>
  <si>
    <t>True Earth Elixir</t>
  </si>
  <si>
    <t>Earth Dao +1000</t>
  </si>
  <si>
    <t>True Fire Elixir</t>
  </si>
  <si>
    <t>Fire Dao +1000</t>
  </si>
  <si>
    <t>True Dao Elixir</t>
  </si>
  <si>
    <t>Increases Dao enlightenment points by 3 points</t>
  </si>
  <si>
    <t>True Metal Elixir</t>
  </si>
  <si>
    <t>Metal Dao +1000</t>
  </si>
  <si>
    <t>True Soul Elixir</t>
  </si>
  <si>
    <t>Soul Dao +1000</t>
  </si>
  <si>
    <t>True Sword Elixir</t>
  </si>
  <si>
    <t>Sword Dao +1000</t>
  </si>
  <si>
    <t>True Water Elixir</t>
  </si>
  <si>
    <t>Water Dao +1000</t>
  </si>
  <si>
    <t>True Wood Elixir</t>
  </si>
  <si>
    <t>Wood Dao +1000</t>
  </si>
  <si>
    <t>Novice Healing Elixir</t>
  </si>
  <si>
    <t>Healing</t>
  </si>
  <si>
    <t>Health +40</t>
  </si>
  <si>
    <t>Minor Healing Elixir</t>
  </si>
  <si>
    <t>Health +90</t>
  </si>
  <si>
    <t>Lesser Healing Elixir</t>
  </si>
  <si>
    <t>Health +170</t>
  </si>
  <si>
    <t>Moderate Healing Elixir</t>
  </si>
  <si>
    <t>Health +320</t>
  </si>
  <si>
    <t>Greater Healing Elixir</t>
  </si>
  <si>
    <t>Health +600</t>
  </si>
  <si>
    <t>Expert Healing Elixir</t>
  </si>
  <si>
    <t>Health +800</t>
  </si>
  <si>
    <t>Master Healing Elixir</t>
  </si>
  <si>
    <t>Health +2000</t>
  </si>
  <si>
    <t>Divine Healing Elixir</t>
  </si>
  <si>
    <t>Restores all vitality</t>
  </si>
  <si>
    <t>Lesser Longevity Elixir</t>
  </si>
  <si>
    <t>Lifespan</t>
  </si>
  <si>
    <t>Lifespan +5</t>
  </si>
  <si>
    <t>Greater Longevity Elixir</t>
  </si>
  <si>
    <t>Lifespan +10</t>
  </si>
  <si>
    <t>Expert Longevity Elixir</t>
  </si>
  <si>
    <t>Lifespan +20</t>
  </si>
  <si>
    <t>Master Longevity Elixir</t>
  </si>
  <si>
    <t>Lifespan +30</t>
  </si>
  <si>
    <t>Divine Longevity</t>
  </si>
  <si>
    <t>Lifespan +50</t>
  </si>
  <si>
    <t>Ice Heart Elixir</t>
  </si>
  <si>
    <t>Mental State</t>
  </si>
  <si>
    <t>Mental State +1</t>
  </si>
  <si>
    <t>Bright Heart Elixir</t>
  </si>
  <si>
    <t>Mental State +4</t>
  </si>
  <si>
    <t>True Heart Elixir</t>
  </si>
  <si>
    <t>Mental State +6</t>
  </si>
  <si>
    <t>Tempered Heart Elixir</t>
  </si>
  <si>
    <t>Mental State +7</t>
  </si>
  <si>
    <t>Azure Heart Elixir</t>
  </si>
  <si>
    <t>Mental State +9</t>
  </si>
  <si>
    <t>Divine Heart Elixir</t>
  </si>
  <si>
    <t>Mental State +11</t>
  </si>
  <si>
    <t>Fey Attraction Draught</t>
  </si>
  <si>
    <t>Other</t>
  </si>
  <si>
    <t>Attracts demon beasts in the surrounding area (lasts 1 year)</t>
  </si>
  <si>
    <t>Fey Repulsion Draught</t>
  </si>
  <si>
    <t>Repels demon beasts in the surrounding area (lasts 1 year)</t>
  </si>
  <si>
    <t>Lesser Purity Elixir</t>
  </si>
  <si>
    <t>Reducing Elixir Poison</t>
  </si>
  <si>
    <t>Elixir Poison -2</t>
  </si>
  <si>
    <t>Greater Purity Elixir</t>
  </si>
  <si>
    <t>Elixir Poison -10</t>
  </si>
  <si>
    <t>Expert Purity Elixir</t>
  </si>
  <si>
    <t>Elixir Poison -20</t>
  </si>
  <si>
    <t>Master Purity Elixir</t>
  </si>
  <si>
    <t>Elixir Poison -30</t>
  </si>
  <si>
    <t>Divine Purity Elixir</t>
  </si>
  <si>
    <t>Elixir Poison -50</t>
  </si>
  <si>
    <t>Talent Spark Elixir</t>
  </si>
  <si>
    <t>Stat - Aptitude</t>
  </si>
  <si>
    <t>Aptitude +1</t>
  </si>
  <si>
    <t>Talent Shard Elixir</t>
  </si>
  <si>
    <t>Aptitude +3</t>
  </si>
  <si>
    <t>Talent Orb Elixir</t>
  </si>
  <si>
    <t>Aptitude +9</t>
  </si>
  <si>
    <t>Divine Talent Elixir</t>
  </si>
  <si>
    <t>Aptitude +12</t>
  </si>
  <si>
    <t>Wisdom Spark Elixir</t>
  </si>
  <si>
    <t>Stat - Comprehension</t>
  </si>
  <si>
    <t>Comprehension +1</t>
  </si>
  <si>
    <t>Wisdom Shard Elixir</t>
  </si>
  <si>
    <t>Comprehension +2</t>
  </si>
  <si>
    <t>Wisdom Orb Elixir</t>
  </si>
  <si>
    <t>Comprehension +4</t>
  </si>
  <si>
    <t>Divine Wisdom Elixir</t>
  </si>
  <si>
    <t>Comprehension +6</t>
  </si>
  <si>
    <t>Missing s in ingame name</t>
  </si>
  <si>
    <t>Origin Earth Elixir</t>
  </si>
  <si>
    <t>Stat - Element Root</t>
  </si>
  <si>
    <t>Permanently raises Earth Spiritual Root by +2</t>
  </si>
  <si>
    <t>Origin Fire Elixir</t>
  </si>
  <si>
    <t>Permanently raises Fire Spiritual Root by +2</t>
  </si>
  <si>
    <t>Origin Metal Elixir</t>
  </si>
  <si>
    <t>Permanently raises Metal Spiritual Root by +2</t>
  </si>
  <si>
    <t>Origin Water Elixir</t>
  </si>
  <si>
    <t>Permanently raises Water Spiritual Root by +2</t>
  </si>
  <si>
    <t>Origin Wood Elixir</t>
  </si>
  <si>
    <t>Permanently raises Wood Spiritual Root by +2</t>
  </si>
  <si>
    <t>Vitality Spark Elixir</t>
  </si>
  <si>
    <t>Stat - Health</t>
  </si>
  <si>
    <t>Max Health +3</t>
  </si>
  <si>
    <t>Vitality Shard Elixir</t>
  </si>
  <si>
    <t>Max Health +7</t>
  </si>
  <si>
    <t>Vitality Orb Elixir</t>
  </si>
  <si>
    <t>Max Health +20</t>
  </si>
  <si>
    <t>Divine Vitality Elixir</t>
  </si>
  <si>
    <t>Max Health +40</t>
  </si>
  <si>
    <t>Soul Spark Elixir</t>
  </si>
  <si>
    <t>Stat - Soul Sense</t>
  </si>
  <si>
    <t>Soul Sense +1</t>
  </si>
  <si>
    <t>Soul Shard Elixir</t>
  </si>
  <si>
    <t>Soul Sense +2</t>
  </si>
  <si>
    <t>Soul Orb Elixir</t>
  </si>
  <si>
    <t>Soul Sense +4</t>
  </si>
  <si>
    <t>Divine Soul Elixir</t>
  </si>
  <si>
    <t>Soul Sense +12</t>
  </si>
  <si>
    <t>Speed Spark Elixir</t>
  </si>
  <si>
    <t>Stat - Speed</t>
  </si>
  <si>
    <t>Speed +1</t>
  </si>
  <si>
    <t>Speed Shard Elixir</t>
  </si>
  <si>
    <t>Speed +3</t>
  </si>
  <si>
    <t>Speed Orb Elixir</t>
  </si>
  <si>
    <t>Speed +9</t>
  </si>
  <si>
    <t>Divine Speed Elixir</t>
  </si>
  <si>
    <t>Speed +12</t>
  </si>
  <si>
    <t>Recipe 1</t>
  </si>
  <si>
    <t>Recipe 2</t>
  </si>
  <si>
    <t>Recipe 3</t>
  </si>
  <si>
    <t>Name Filter</t>
  </si>
  <si>
    <t>Amount</t>
  </si>
  <si>
    <t>Herb</t>
  </si>
  <si>
    <t>Raw Amount</t>
  </si>
  <si>
    <t>Raw Property</t>
  </si>
  <si>
    <t>Primary</t>
  </si>
  <si>
    <t>Summerdust Straw</t>
  </si>
  <si>
    <t>Primary 2</t>
  </si>
  <si>
    <t>Secondary</t>
  </si>
  <si>
    <t>Viperspit Berry</t>
  </si>
  <si>
    <t>Secondary 2</t>
  </si>
  <si>
    <t>Temperature</t>
  </si>
  <si>
    <t>Calming Fern</t>
  </si>
  <si>
    <t>Glacial Fruit</t>
  </si>
  <si>
    <t>Petrificious Root</t>
  </si>
  <si>
    <t>Panacea Dew</t>
  </si>
  <si>
    <t>Skymend Shroom</t>
  </si>
  <si>
    <t>Stonedrake Fruit</t>
  </si>
  <si>
    <t>Skyborne Fruit</t>
  </si>
  <si>
    <t>Lanternlight Aloe</t>
  </si>
  <si>
    <t>Dragonhunter Root</t>
  </si>
  <si>
    <t>Sepastra Herb</t>
  </si>
  <si>
    <t>Snowdew Blossom</t>
  </si>
  <si>
    <t>Firelight Jujube</t>
  </si>
  <si>
    <t>Scentwood Sap</t>
  </si>
  <si>
    <t>Bloodstaunch Holly</t>
  </si>
  <si>
    <t>Silvermoon Flower</t>
  </si>
  <si>
    <t>Earthcore Ginseng</t>
  </si>
  <si>
    <t>Deep Aloe</t>
  </si>
  <si>
    <t>Windborn Palm</t>
  </si>
  <si>
    <t>Nightryst Vine</t>
  </si>
  <si>
    <t>Ironvein Leaf</t>
  </si>
  <si>
    <t>Waterglade Lily</t>
  </si>
  <si>
    <t>Wispfey Flower</t>
  </si>
  <si>
    <t>Silkdew Pitcher</t>
  </si>
  <si>
    <t>Dragonscale Cone</t>
  </si>
  <si>
    <t>Redveil Fern</t>
  </si>
  <si>
    <t>Dragon Berry</t>
  </si>
  <si>
    <t>Clearfrost Petal</t>
  </si>
  <si>
    <t>Mirage Heart</t>
  </si>
  <si>
    <t>Ape Faced Lilac</t>
  </si>
  <si>
    <t>Hecrown Root</t>
  </si>
  <si>
    <t>Azuresky Flower</t>
  </si>
  <si>
    <t>Hellfacade Petal</t>
  </si>
  <si>
    <t>Intestinal Erosion</t>
  </si>
  <si>
    <t>Flamecore Shroom</t>
  </si>
  <si>
    <t>Tranquil Dahlia</t>
  </si>
  <si>
    <t>Sword Reed</t>
  </si>
  <si>
    <t>Swordheart Bamboo</t>
  </si>
  <si>
    <t>Heavenward Berry</t>
  </si>
  <si>
    <t>Gloomglade Wood</t>
  </si>
  <si>
    <t>Dragonvein Leaf</t>
  </si>
  <si>
    <t>Bodhi Blossom</t>
  </si>
  <si>
    <t>Frostblaze Grass</t>
  </si>
  <si>
    <t>Windsoul Leaf</t>
  </si>
  <si>
    <t>Flower of Undeath</t>
  </si>
  <si>
    <t>Frostbone Ginseng</t>
  </si>
  <si>
    <t>Trileaf Azure Shroom</t>
  </si>
  <si>
    <t>Rainbow Moon Orchid</t>
  </si>
  <si>
    <t>Blood Jade Bamboo</t>
  </si>
  <si>
    <t>Netherborn Grass</t>
  </si>
  <si>
    <t>Earth Dragon Bark</t>
  </si>
  <si>
    <t>Umbral Sky Seed</t>
  </si>
  <si>
    <t>Abyssal Bloodbloom</t>
  </si>
  <si>
    <t>Sap of the World Heart</t>
  </si>
  <si>
    <t>Danling Fruit</t>
  </si>
  <si>
    <t>Flower of the Eight Glaciers</t>
  </si>
  <si>
    <t>Fruit of the True Heart</t>
  </si>
  <si>
    <t>Earth Matriarch Petal</t>
  </si>
  <si>
    <t>Everheart Clover</t>
  </si>
  <si>
    <t>Bloodrend Pearl</t>
  </si>
  <si>
    <t>Roostercomb Stalk</t>
  </si>
  <si>
    <t>Bitterwood Vine</t>
  </si>
  <si>
    <t>Silvergleam Shroom</t>
  </si>
  <si>
    <t>Blood Lotus Essence</t>
  </si>
  <si>
    <t>Frostcore Shroom</t>
  </si>
  <si>
    <t>Jadecore Shroom</t>
  </si>
  <si>
    <t>Moltenheart Shroom</t>
  </si>
  <si>
    <t>Dao Seeker Flower</t>
  </si>
  <si>
    <t>Sovereign Earth Ginseng</t>
  </si>
  <si>
    <t>Dao Touched Flower</t>
  </si>
  <si>
    <t>Flamesoul Mango</t>
  </si>
  <si>
    <t>Jeweled Palace Lily</t>
  </si>
  <si>
    <t>Heartrend Shroom</t>
  </si>
  <si>
    <t>Emperor Swordsoul Herb</t>
  </si>
  <si>
    <t>Deep Aquirius Kelp</t>
  </si>
  <si>
    <t>Emperor Sandalwood</t>
  </si>
  <si>
    <t>Fruit of the Earth Qilin</t>
  </si>
  <si>
    <t>Fruit of the Heavenly Name</t>
  </si>
  <si>
    <t>Shroom of the Rebirth Flames</t>
  </si>
  <si>
    <t>Skybridge Chrysanthemum</t>
  </si>
  <si>
    <t>Flower of the EIght Glaciers</t>
  </si>
  <si>
    <t>Fruit of the Heavenly Path</t>
  </si>
  <si>
    <t>Blade of the Astrarite Crystal</t>
  </si>
  <si>
    <t>FLower of the Eight Glaciers</t>
  </si>
  <si>
    <t>The Journey of Immortality</t>
  </si>
  <si>
    <t>Bamboo of the Sovereign Swordsoul</t>
  </si>
  <si>
    <t>Berry of the Everfrost</t>
  </si>
  <si>
    <t>Blossom of Nirvana</t>
  </si>
  <si>
    <t>Ebbglow Stalk</t>
  </si>
  <si>
    <t>Pureheart Lotus</t>
  </si>
  <si>
    <t>Feyborn Fern</t>
  </si>
  <si>
    <t>Jade Dragon Ginseng</t>
  </si>
  <si>
    <t>Eternal Sap</t>
  </si>
  <si>
    <t>Divine Longeviry Elixir</t>
  </si>
  <si>
    <t>Flower of Samsara</t>
  </si>
  <si>
    <t>Fellsoul Lily</t>
  </si>
  <si>
    <t>Heavenly Question Flower</t>
  </si>
  <si>
    <t>Feylure Grass</t>
  </si>
  <si>
    <t>Chaosborn Fruit</t>
  </si>
  <si>
    <t>Foul Tyrant Flower</t>
  </si>
  <si>
    <t>Phoenix Bloodberry</t>
  </si>
  <si>
    <t>Lupus Peach</t>
  </si>
  <si>
    <t>Pure Astra Shroom</t>
  </si>
  <si>
    <t>Nine Forked Shroom</t>
  </si>
  <si>
    <t>Astral Soul Herb</t>
  </si>
  <si>
    <t>Blood Bodhi Fruit</t>
  </si>
  <si>
    <t>Moonspirit Blossom</t>
  </si>
  <si>
    <t>Vine of Rebirth</t>
  </si>
  <si>
    <t>Gastclaw Thorn</t>
  </si>
  <si>
    <t>Stormwind Petal</t>
  </si>
  <si>
    <t>Flower of Primordial Chaos</t>
  </si>
  <si>
    <t>Primary Property Amount</t>
  </si>
  <si>
    <t>Secodary Property Amount</t>
  </si>
  <si>
    <t>Temperature Propery Amount</t>
  </si>
  <si>
    <t>Value</t>
  </si>
  <si>
    <t>Gathering Spots</t>
  </si>
  <si>
    <t>Mending</t>
  </si>
  <si>
    <t>Focusing</t>
  </si>
  <si>
    <t>Heat</t>
  </si>
  <si>
    <t>Liangshi Mt., Fang Hu Mt., Wind and Thunder Valley, Mt. Jiuyi, Mt. Yi, Mt. He</t>
  </si>
  <si>
    <t>Birthing</t>
  </si>
  <si>
    <t>Chaos</t>
  </si>
  <si>
    <t>Balanced</t>
  </si>
  <si>
    <t>Inferno Mt., Zhengyang Mt., Wind and Thunder Valley, Mt. Jiuyi, Mt. Yi, Mt. He</t>
  </si>
  <si>
    <t>Agitating</t>
  </si>
  <si>
    <t>Calming</t>
  </si>
  <si>
    <t>Cold</t>
  </si>
  <si>
    <t>Liangshi Mt., Inferno Mt., Fang Hu Mt., Zhengyang Mt., Mt. Jiuyi, Mt. He</t>
  </si>
  <si>
    <t>Strengthening</t>
  </si>
  <si>
    <t>Inferno Mt., Fang Hu Mt., Zhengyang Mt., Wind and Thunder Valley, Mt. Jiuyi, Mt. Yi</t>
  </si>
  <si>
    <t>Coalescing</t>
  </si>
  <si>
    <t>Cultivating</t>
  </si>
  <si>
    <t>Liangshi Mt., Inferno Mt., Fang Hu Mt., Zhengyang Mt., Wind and Thunder Valley, Mt. Yi, Mt. He</t>
  </si>
  <si>
    <t>Enforcing</t>
  </si>
  <si>
    <t>Inferno Mt., Fang Hu Mt., Zhengyang Mt., Wind and Thunder Valley, Mt. Jiuyi, Mt. He</t>
  </si>
  <si>
    <t>None</t>
  </si>
  <si>
    <t>Liangshi Mt., Inferno Mt., Fang Hu Mt., Zhengyang Mt., Mt. Jiuyi, Mt. Yi, Mt. He</t>
  </si>
  <si>
    <t>Purifying</t>
  </si>
  <si>
    <t>Demon Core - Chaos</t>
  </si>
  <si>
    <t>Tempering</t>
  </si>
  <si>
    <t>Demon Core - Earth</t>
  </si>
  <si>
    <t>Earth</t>
  </si>
  <si>
    <t>Demon Core - Fire</t>
  </si>
  <si>
    <t>Fire</t>
  </si>
  <si>
    <t>Demon Core - Metal</t>
  </si>
  <si>
    <t>Metal</t>
  </si>
  <si>
    <t>Demon Core - Soul</t>
  </si>
  <si>
    <t>Soulbuilding</t>
  </si>
  <si>
    <t>Demon Core - Water</t>
  </si>
  <si>
    <t>Water</t>
  </si>
  <si>
    <t>Demon Core - Wood</t>
  </si>
  <si>
    <t>Wood</t>
  </si>
  <si>
    <t>Detoxing</t>
  </si>
  <si>
    <t>Inferno Mt., Wind and Thunder Valley, Mt. Jiuyi, Mt. Yi, Mt. He</t>
  </si>
  <si>
    <t>Controlling</t>
  </si>
  <si>
    <t>Fang Hu Mt., Zhengyang Mt., Wind and Thunder Valley, Mt. He</t>
  </si>
  <si>
    <t>Inferno Mt., Mt. Yi, Mt. He, Mt. Jiuyi</t>
  </si>
  <si>
    <t>Liangshi Mt., Zhengyang Mt., Mt. Jiuyi</t>
  </si>
  <si>
    <t>Liangshi Mt., Inferno Mt., Zhengyang Mt., Mt. Jiuyi</t>
  </si>
  <si>
    <t>Harmonizing</t>
  </si>
  <si>
    <t>Liangshi Mt., Fang Hu Mt., Wind and Thunder Valley, Mt. Yi, Mt. He, Mt. Jiuyi</t>
  </si>
  <si>
    <t>Liangshi Mt., Fang Hu Mt., Zhengyang Mt.</t>
  </si>
  <si>
    <t>Mt. Jiuyi, Mt. Yi, Mt. He</t>
  </si>
  <si>
    <t>Zhengyang Mt., Mt. Jiuyi, Mt. He</t>
  </si>
  <si>
    <t>Astral</t>
  </si>
  <si>
    <t>Liangshi Mt., Inferno Mt.</t>
  </si>
  <si>
    <t>Sword Intent</t>
  </si>
  <si>
    <t>Liangshi Mt., Wind and Thunder Valley, Mt. Jiuyi</t>
  </si>
  <si>
    <t>Condensing</t>
  </si>
  <si>
    <t>Liangshi Mt., , Inferno Mt.</t>
  </si>
  <si>
    <t>Fang Hu Mt., Zhengyang Mt., Wind and Thunder Valley, Mt. Yi</t>
  </si>
  <si>
    <t>Inferno Mt., Mt. Yi, Mt. Jiuyi</t>
  </si>
  <si>
    <t>Liangshi Mt., Inferno Mt., Fang Hu Mt.</t>
  </si>
  <si>
    <t>Inferno Mt., Mt. Yi</t>
  </si>
  <si>
    <t>Exorcising</t>
  </si>
  <si>
    <t>Changed Name</t>
  </si>
  <si>
    <t>Zhengyang Mt., Mt. Yi</t>
  </si>
  <si>
    <t>Liangshi Mt.</t>
  </si>
  <si>
    <t>Liangshi Mt., Zhengyang Mt.</t>
  </si>
  <si>
    <t>Bodybuilding</t>
  </si>
  <si>
    <t>Zhengyang Mt., Mt. Jiuyi</t>
  </si>
  <si>
    <t>Inferno Mt., Fang Hu Mt.</t>
  </si>
  <si>
    <t>Fang Hu Mt., Mt. Jiuyi</t>
  </si>
  <si>
    <t>Awakening</t>
  </si>
  <si>
    <t>Fang Hu Mt.</t>
  </si>
  <si>
    <t>Congealing</t>
  </si>
  <si>
    <t>Mt. Jiuyi, Mt. Yi</t>
  </si>
  <si>
    <t>Sealing</t>
  </si>
  <si>
    <t>Fang Hu Mt., Mt. He</t>
  </si>
  <si>
    <t>Longevity</t>
  </si>
  <si>
    <t>Mt. He</t>
  </si>
  <si>
    <t>Mt. Jiuyi</t>
  </si>
  <si>
    <t>Cleansing</t>
  </si>
  <si>
    <t>Liangshi Mt., Fang Hu Mt.</t>
  </si>
  <si>
    <t>Name typo ingame</t>
  </si>
  <si>
    <t>Liangshi Mt., Mt. Jiuyi</t>
  </si>
  <si>
    <t>Liangshi Mt., Wind and Thunder Valley</t>
  </si>
  <si>
    <t>Soulrend Pearl</t>
  </si>
  <si>
    <t>Inferno Mt., Zhengyang Mt.</t>
  </si>
  <si>
    <t>Mt. Yi</t>
  </si>
  <si>
    <t>Inferno Mt.</t>
  </si>
  <si>
    <t>Crystalized Soul</t>
  </si>
  <si>
    <t>Dragon's Whiskers Vine</t>
  </si>
  <si>
    <t>Meteor Dragonland (East Sea)</t>
  </si>
  <si>
    <t>Zhengyang Mt.</t>
  </si>
  <si>
    <t>Attraction</t>
  </si>
  <si>
    <t>Repulsion</t>
  </si>
  <si>
    <t>small e in ingame name</t>
  </si>
  <si>
    <t>Fang Hu Mt., Wind and Thunder Valley</t>
  </si>
  <si>
    <t>Wind and Thunder Valley</t>
  </si>
  <si>
    <t>Netherrealm Bone</t>
  </si>
  <si>
    <t>Royal Dragon Flower</t>
  </si>
  <si>
    <t>Sky Sword Shoot</t>
  </si>
  <si>
    <t>Enlightening</t>
  </si>
  <si>
    <t>Dao Presence</t>
  </si>
  <si>
    <t>Sword</t>
  </si>
  <si>
    <t>Changed Name/ Typo?</t>
  </si>
  <si>
    <t>Nine Dragons Deep Aloe</t>
  </si>
  <si>
    <t>Ravenous Soul Amber</t>
  </si>
  <si>
    <t>Skyscada Leaf</t>
  </si>
  <si>
    <t>Sovereign Drakefruit</t>
  </si>
  <si>
    <t>Coalesing</t>
  </si>
  <si>
    <t>Nascent Condensation</t>
  </si>
  <si>
    <t>Underworld Sea Exchange</t>
  </si>
  <si>
    <t>Crystal of the Heavenly Fold</t>
  </si>
  <si>
    <t>God Transformation</t>
  </si>
  <si>
    <t>No capital F ingame</t>
  </si>
  <si>
    <t>Dead Dragon Vine</t>
  </si>
  <si>
    <t>Dragon clan</t>
  </si>
  <si>
    <t>Dragon's Blood Herb</t>
  </si>
  <si>
    <t>Dragon clan
Exchange for 1 dragon scale</t>
  </si>
  <si>
    <t>Ingame name is switched with Fruit of the Heavenly Path
Ao Ling's Quest reward</t>
  </si>
  <si>
    <t>Undersea Ruins Questline (Post Ningzhou Monuments, South Atlas Sea/South China Sea)</t>
  </si>
  <si>
    <t>Ingame name is switched with Fruit of the Heavenly Name</t>
  </si>
  <si>
    <t>Seed of the Eternal World Tree</t>
  </si>
  <si>
    <t>Forging allows you to create your own customized weapons, armours and trinkets.
It's not lucrative to create stuff to sell them at a profit as the cost of materials is usually higher than the value of the final product.
Therefore you should only use forging for your personal use.
To forge an item you need to fill all of the ten item slots. There are many factors that influence the final product. 
Here we'll look at them one at a time.</t>
  </si>
  <si>
    <t>The first factor is the item grade. Each item has spiritual power which is neccessary in the later steps to create item effects.
The quantity of spirit power is determined by the item grade:</t>
  </si>
  <si>
    <t>Item Grade</t>
  </si>
  <si>
    <t>Spirit Power</t>
  </si>
  <si>
    <t>You can see the sum of the spirit power of all selected items at [1] in the screenshot on the right.</t>
  </si>
  <si>
    <t>When you want to select an item you will notice that the items are sorted in 5 different categories: 
Skin/Scales, Metal, Stone, Spiritual and Tooth/Bone (I'm going with the translation in the item description for now)
The items of different categories increase different values in the forge dimension section [2].
To forge an item you will need at least a sum value of 1800. 
You should always reach this value unless you try to use items of only one category.
This dimension section [2] determines how much spirit power of [1] can really be used for the creation of effects and how much is wasted.
The final value of actually used spirit power is displayed in [3].
You need at least a sum value of 2200 in the dimension section to not waste any spirit power!
For a balanced setup I recommend using 2 items of each category. 
Of course you can try out other setups, just keep the sum of 2200 for the dimension section in mind.</t>
  </si>
  <si>
    <t>After taking the factors from above into account we can finally discuss the topic of effects for the item.
The type of effect depends on three elements:
1. Item attribute
2. Item subgroup
3. Type of item you want to forge
Each item regardless of category has one of 8 attributes. In addition to that it has a subgroup which is either Astral/Yang or Umbral/Yin.
Depending on the item type you want to forge you will also get different effects.
A complete list of possible effects and the necessary item attributes can be found in the table Forging Effects.
Each effect needs a different value of spirit power to appear.
The effect quantity depends on the multiple value of the necessary base value.
For Example: An effect first appears with a spirit value of 30 and you have a spirit value of 68.
                    This means that the effect quantity is 2 since the multiple 60 of the base 30 is the biggest multiple lower than 68.
There are different options to boost the spirit power with inscriptions which you can see at [4]. All of them have their own drawbacks though.
Before you can use those you first have to unlock them in the weapon dao tree.
Be aware that an effect has to appear without an active inscription otherwise it won't appear even if you use an inscription to fulfill the threshold requirement.
The only exception to that are Astral/Yang items for a Flying Needle.
Important: If you want to combine multiple effects, the individual thresholds for the effects to appear need to be fulfilled by the spirit power sum value of the items which correspond to the effect! Only those corresponding materials will provide spirit power for the effect quantity!</t>
  </si>
  <si>
    <t>Be aware that your weapon can explode and kill you if your weapon dao is too low for the item grade you want to forge!</t>
  </si>
  <si>
    <t>Attribute</t>
  </si>
  <si>
    <t>Subcategory</t>
  </si>
  <si>
    <t>Astral/Yang</t>
  </si>
  <si>
    <t>Imperial Spirit Iron</t>
  </si>
  <si>
    <t>Umbral/Yin</t>
  </si>
  <si>
    <t>Spiritual Metal</t>
  </si>
  <si>
    <t>Earth Spirit Iron</t>
  </si>
  <si>
    <t>Kun Ling Metal</t>
  </si>
  <si>
    <t>Fire Copper Essence</t>
  </si>
  <si>
    <t>Red Flame Iron</t>
  </si>
  <si>
    <t>Star Meteorite Iron</t>
  </si>
  <si>
    <t>Moon Spirit Iron</t>
  </si>
  <si>
    <t>Soul</t>
  </si>
  <si>
    <t>Heart Refining Iron</t>
  </si>
  <si>
    <t>Nian Cu Jing</t>
  </si>
  <si>
    <t>Sword-forging Iron</t>
  </si>
  <si>
    <t>Yijian Metal</t>
  </si>
  <si>
    <t>Water Heart Copper</t>
  </si>
  <si>
    <t>Cold Heart Iron</t>
  </si>
  <si>
    <t>Senling Copper</t>
  </si>
  <si>
    <t>Kakamu Iron</t>
  </si>
  <si>
    <t>Skin/Scales</t>
  </si>
  <si>
    <t>Giant Crocodile skin</t>
  </si>
  <si>
    <t>Giant Crocodile scales</t>
  </si>
  <si>
    <t>Ground spider ventral armour</t>
  </si>
  <si>
    <t>Earthbound Spider back armour</t>
  </si>
  <si>
    <t>Scorpion's skin</t>
  </si>
  <si>
    <t>Thunder Scorpion scales</t>
  </si>
  <si>
    <t>Great Ape skin</t>
  </si>
  <si>
    <t>Great Ape armour</t>
  </si>
  <si>
    <t>Back armour</t>
  </si>
  <si>
    <t>Ispod ventral armour</t>
  </si>
  <si>
    <t>Second Grade Sword Marker</t>
  </si>
  <si>
    <t>Second Grade Scabbard Crystal</t>
  </si>
  <si>
    <t>Python scales</t>
  </si>
  <si>
    <t>Python skin</t>
  </si>
  <si>
    <t>Scorpion back armour</t>
  </si>
  <si>
    <t>Venomous Scorpion's belly armour</t>
  </si>
  <si>
    <t>Spiritual</t>
  </si>
  <si>
    <t>Gaint Crocodile heart</t>
  </si>
  <si>
    <t>Eye</t>
  </si>
  <si>
    <t>Heart</t>
  </si>
  <si>
    <t>Scorpion's eye</t>
  </si>
  <si>
    <t>Scorpion's heart</t>
  </si>
  <si>
    <t>Great Ape eye</t>
  </si>
  <si>
    <t>Great Ape heart</t>
  </si>
  <si>
    <t>Sword Heart Marrow</t>
  </si>
  <si>
    <t>Spiritual Sword Crystal</t>
  </si>
  <si>
    <t>Python bile</t>
  </si>
  <si>
    <t>Python eye</t>
  </si>
  <si>
    <t>Scorpion tail sting</t>
  </si>
  <si>
    <t>Scorpion venom sac</t>
  </si>
  <si>
    <t>Stones</t>
  </si>
  <si>
    <t>Spirit-attracting Jade</t>
  </si>
  <si>
    <t>Xuanxing Stone</t>
  </si>
  <si>
    <t>Refining Stone Essence</t>
  </si>
  <si>
    <t>Chalcedony</t>
  </si>
  <si>
    <t>Red Flame Fire Jade</t>
  </si>
  <si>
    <t>Red Flame Fire Crystal</t>
  </si>
  <si>
    <t>Steel Stone</t>
  </si>
  <si>
    <t>Xuanjin Stone</t>
  </si>
  <si>
    <t>Heart of Ice Stone</t>
  </si>
  <si>
    <t>Sword chalcedony</t>
  </si>
  <si>
    <t>Sword Asking Stone</t>
  </si>
  <si>
    <t>Water Spirit Cold Jade</t>
  </si>
  <si>
    <t>Xuan Bing Crystal</t>
  </si>
  <si>
    <t>Ethereal Wood Crystal</t>
  </si>
  <si>
    <t>Wood Spirit Chalcedony</t>
  </si>
  <si>
    <t>Teeth/Bones</t>
  </si>
  <si>
    <t>Giant Crocodile teeth</t>
  </si>
  <si>
    <t>Giant Crocodile bone</t>
  </si>
  <si>
    <t>Earthbound Spider teeth</t>
  </si>
  <si>
    <t>Earthwalking Spider feet</t>
  </si>
  <si>
    <t>Thunder Scorpion's teeth</t>
  </si>
  <si>
    <t>Great Ape thooth</t>
  </si>
  <si>
    <t>Great Ape bone</t>
  </si>
  <si>
    <t>Tusk</t>
  </si>
  <si>
    <t>Foot</t>
  </si>
  <si>
    <t>Second Grade Sword Bone</t>
  </si>
  <si>
    <t>Second Grade Sword Intent Stone</t>
  </si>
  <si>
    <t>Python bone</t>
  </si>
  <si>
    <t>Python teeth</t>
  </si>
  <si>
    <t>Scorpion chela</t>
  </si>
  <si>
    <t>Scorpion pincers</t>
  </si>
  <si>
    <t>Iron Arm Ape skin</t>
  </si>
  <si>
    <t>Iron Arm Ape eye</t>
  </si>
  <si>
    <t>Iron Arm Ape tooth</t>
  </si>
  <si>
    <t>Iron Armor</t>
  </si>
  <si>
    <t>Heart of the Ape</t>
  </si>
  <si>
    <t>Iron Arm Ape bone</t>
  </si>
  <si>
    <t>Morpho Spider ventral armour</t>
  </si>
  <si>
    <t>Moringa eye</t>
  </si>
  <si>
    <t>Mori Spider teeth</t>
  </si>
  <si>
    <t>Moringa back armour</t>
  </si>
  <si>
    <t>Morpho foot</t>
  </si>
  <si>
    <t>Python's tooth</t>
  </si>
  <si>
    <t>Python heart</t>
  </si>
  <si>
    <t>Scorpion Ventral Armour</t>
  </si>
  <si>
    <t>Scorpion tail stinger</t>
  </si>
  <si>
    <t>Scorpion fire venom sac</t>
  </si>
  <si>
    <t>Scopion chela</t>
  </si>
  <si>
    <t>Rock Crocodile skin</t>
  </si>
  <si>
    <t>Eye of the crocodile</t>
  </si>
  <si>
    <t>Crocodile teeth</t>
  </si>
  <si>
    <t>Rock Crocodile scale</t>
  </si>
  <si>
    <t>Heart of the crocodile</t>
  </si>
  <si>
    <t>Bone</t>
  </si>
  <si>
    <t>White Fox skin</t>
  </si>
  <si>
    <t>White Fox tail</t>
  </si>
  <si>
    <t>White Fox tooth</t>
  </si>
  <si>
    <t>White Fox fleece</t>
  </si>
  <si>
    <t>White Fox heart</t>
  </si>
  <si>
    <t>White Fox bone</t>
  </si>
  <si>
    <t>Jade Toad skin</t>
  </si>
  <si>
    <t>Jade Toad eye</t>
  </si>
  <si>
    <t>Jade Toad tooth</t>
  </si>
  <si>
    <t>Jade Toad armour</t>
  </si>
  <si>
    <t>Jade Toad heart</t>
  </si>
  <si>
    <t>Jade Toad bone</t>
  </si>
  <si>
    <t>Three Eyed Demon Wolf skin</t>
  </si>
  <si>
    <t>Three Eyed Demon Wolf eye</t>
  </si>
  <si>
    <t>Three Eyed Demon Wolf tooth</t>
  </si>
  <si>
    <t>Three Eyed Demon Wolf velvet</t>
  </si>
  <si>
    <t>Three Eyed Demon Wolf heart</t>
  </si>
  <si>
    <t>Three Eyed Demon Wolf bone</t>
  </si>
  <si>
    <t>Python's eye</t>
  </si>
  <si>
    <t>Yinling Python heart</t>
  </si>
  <si>
    <t>Yinling Python bone</t>
  </si>
  <si>
    <t>Frost Bear skin</t>
  </si>
  <si>
    <t>Frost Bear eye</t>
  </si>
  <si>
    <t>Frosted Bear's tooth</t>
  </si>
  <si>
    <t>Frost Bear fleece</t>
  </si>
  <si>
    <t>Frost Bear heart</t>
  </si>
  <si>
    <t>Frosted Bear bone</t>
  </si>
  <si>
    <t>Flame-thirsty Python skin</t>
  </si>
  <si>
    <t>Flame-thirsty Python eye</t>
  </si>
  <si>
    <t>Flame-thirsty Python's tooth</t>
  </si>
  <si>
    <t>Flame-thirsty Python scales</t>
  </si>
  <si>
    <t>Flame-thirsty Python heart</t>
  </si>
  <si>
    <t>Flame-thirsty Python bone</t>
  </si>
  <si>
    <t>Pushan Beast skin</t>
  </si>
  <si>
    <t>Pushan Beast eye</t>
  </si>
  <si>
    <t>Pushan Beast tooth</t>
  </si>
  <si>
    <t>Beast's armour</t>
  </si>
  <si>
    <t>Beast's heart</t>
  </si>
  <si>
    <t>Pushan Beast bone</t>
  </si>
  <si>
    <t>Winged Tiger skin</t>
  </si>
  <si>
    <t>Winged Tiger tooth</t>
  </si>
  <si>
    <t>Winged Tiger armour</t>
  </si>
  <si>
    <t>Winged Tiger heart</t>
  </si>
  <si>
    <t>Winged Tiger bone</t>
  </si>
  <si>
    <t>Three Eyed Demon Monkey skin</t>
  </si>
  <si>
    <t>Three Eyed Demon Monkey eye</t>
  </si>
  <si>
    <t>Three Eyed Demon Monkey tooth</t>
  </si>
  <si>
    <t>Three Eyed Demon Monkey fleece</t>
  </si>
  <si>
    <t>Three Eyed Demon Monkey heart</t>
  </si>
  <si>
    <t>Three Eyed Monkey bone</t>
  </si>
  <si>
    <t>Golden Roc feather</t>
  </si>
  <si>
    <t>Golden Roc eye</t>
  </si>
  <si>
    <t>Beak</t>
  </si>
  <si>
    <t>Golden Roc cavity bone</t>
  </si>
  <si>
    <t>Golden Roc heart</t>
  </si>
  <si>
    <t>Claws</t>
  </si>
  <si>
    <t>Turtle armour</t>
  </si>
  <si>
    <t>Eye of the Whirling Turtle</t>
  </si>
  <si>
    <t>Rotating Turtle beak</t>
  </si>
  <si>
    <t>Turtle scales</t>
  </si>
  <si>
    <t>Spinefish heart</t>
  </si>
  <si>
    <t>Turtle claws</t>
  </si>
  <si>
    <t>Ponderosa Crab ventral armour</t>
  </si>
  <si>
    <t>Ponderosa Crab eye</t>
  </si>
  <si>
    <t>Ponderosa Crab chela</t>
  </si>
  <si>
    <t>Ponderosa Crab dorsal armour</t>
  </si>
  <si>
    <t>Ponderosa Crab heart</t>
  </si>
  <si>
    <t>Pongsa Giant Crab foot</t>
  </si>
  <si>
    <t>Fire Toad skin</t>
  </si>
  <si>
    <t>Fire Toad pearl</t>
  </si>
  <si>
    <t>Fire Toad bone</t>
  </si>
  <si>
    <t>Fire Toad dorsal armour</t>
  </si>
  <si>
    <t>Fire Toad heart</t>
  </si>
  <si>
    <t>Fire Toad foot</t>
  </si>
  <si>
    <t>Rift Lizard skin</t>
  </si>
  <si>
    <t>Dragon Scales</t>
  </si>
  <si>
    <t>Rift Dragon claw</t>
  </si>
  <si>
    <t>Rift Lizard heart</t>
  </si>
  <si>
    <t>Lizard foot</t>
  </si>
  <si>
    <t>Tridacna Jellyfish skin</t>
  </si>
  <si>
    <t>Sting of the River Styx</t>
  </si>
  <si>
    <t>Stygian Jellyfish tooth</t>
  </si>
  <si>
    <t>Tridacna Jellyfish cavity bone</t>
  </si>
  <si>
    <t>Tirdacna Jellyfish heart</t>
  </si>
  <si>
    <t>Stygian Jellyfish tentacles</t>
  </si>
  <si>
    <t>Deep-sea Octopus skin</t>
  </si>
  <si>
    <t>Deep-sea Octopus eye</t>
  </si>
  <si>
    <t>Deep-sea Octopus teeth</t>
  </si>
  <si>
    <t>Deep-sea Octopus armour</t>
  </si>
  <si>
    <t>Deep-sea Octopus heart</t>
  </si>
  <si>
    <t>Deep-sea Octopus bone</t>
  </si>
  <si>
    <t>Phoenix Iron</t>
  </si>
  <si>
    <t>Star Steel</t>
  </si>
  <si>
    <t>Moon Sen Iron</t>
  </si>
  <si>
    <t>Soft Maple Copper</t>
  </si>
  <si>
    <t>Hundred Year Old Copper</t>
  </si>
  <si>
    <t>Hundred Year Old Cold Iron</t>
  </si>
  <si>
    <t>Thousand Year Fire Copper</t>
  </si>
  <si>
    <t>Hundred Year Flame Iron</t>
  </si>
  <si>
    <t>Hundred Year Old Earth Spirit Iron</t>
  </si>
  <si>
    <t>Hundred Year Kunjin</t>
  </si>
  <si>
    <t>Hundred Year Iron</t>
  </si>
  <si>
    <t>Hundred Year Old Sword Metal</t>
  </si>
  <si>
    <t>Hundred Year Heart Refining Iron</t>
  </si>
  <si>
    <t>Hundred Years of Nian Cu</t>
  </si>
  <si>
    <t>Hundred Year Old Spirit Iron</t>
  </si>
  <si>
    <t>Hundred Year Old Spirit-attracting Metal</t>
  </si>
  <si>
    <t>Pangaea</t>
  </si>
  <si>
    <t>Xuanxin Stone</t>
  </si>
  <si>
    <t>Maple Spirit Chalcedony</t>
  </si>
  <si>
    <t>Sophorite</t>
  </si>
  <si>
    <t>Hundred Year Cold Jade</t>
  </si>
  <si>
    <t>Hundred Year Xuan Bing Crystal</t>
  </si>
  <si>
    <t>Warm Jade</t>
  </si>
  <si>
    <t>Hundred Year Flame Crystal</t>
  </si>
  <si>
    <t>Hundred Year Stone Essence</t>
  </si>
  <si>
    <t>Centennial Chalcedony</t>
  </si>
  <si>
    <t>Centennial Sword Chalcedony</t>
  </si>
  <si>
    <t>Hundred Year Old Sword Stone</t>
  </si>
  <si>
    <t>Hundred Year Chalcedony</t>
  </si>
  <si>
    <t>Hundred Year Ice Heart Stone</t>
  </si>
  <si>
    <t>Hundred Year Jade</t>
  </si>
  <si>
    <t>Xuan Crystal</t>
  </si>
  <si>
    <t>Hundred Year Old Sword Marrow</t>
  </si>
  <si>
    <t>Hundred Year Old Sword Crystral</t>
  </si>
  <si>
    <t>Third Grade Sword Mark Stone</t>
  </si>
  <si>
    <t>Third Grade Scabbard Crystal</t>
  </si>
  <si>
    <t>Third Grade Sword Bone</t>
  </si>
  <si>
    <t>Third Grade Sword Intent Stone</t>
  </si>
  <si>
    <t>Weapon</t>
  </si>
  <si>
    <t>Armour</t>
  </si>
  <si>
    <t>Trinket</t>
  </si>
  <si>
    <t>Sword Effect</t>
  </si>
  <si>
    <t>Ruler Effect</t>
  </si>
  <si>
    <t>Ring Effect</t>
  </si>
  <si>
    <t>Flying Needle Effect</t>
  </si>
  <si>
    <t>Box Effect</t>
  </si>
  <si>
    <t>Mantra Effect
(End of round)</t>
  </si>
  <si>
    <t>Armour Effect
(End of round)</t>
  </si>
  <si>
    <t>Bead Effect 
(Start of round)</t>
  </si>
  <si>
    <t>Make Effect
(Start of round)</t>
  </si>
  <si>
    <t>Seal Effect
(Start of round)</t>
  </si>
  <si>
    <t>Direct Dmg</t>
  </si>
  <si>
    <t>Harness Qi</t>
  </si>
  <si>
    <t>Vibrating Qi</t>
  </si>
  <si>
    <t>Inflics x times y dmg</t>
  </si>
  <si>
    <t>Absorb aura</t>
  </si>
  <si>
    <t>Shield</t>
  </si>
  <si>
    <t>Vulnerable</t>
  </si>
  <si>
    <t>Harness Earth</t>
  </si>
  <si>
    <t>Vibrating Earth</t>
  </si>
  <si>
    <t>Absorb earth aura</t>
  </si>
  <si>
    <t>Earth Weight</t>
  </si>
  <si>
    <t>Damage Reduction</t>
  </si>
  <si>
    <t>Dust</t>
  </si>
  <si>
    <t>Sand</t>
  </si>
  <si>
    <t>Harness Fire</t>
  </si>
  <si>
    <t>Vibrating Fire</t>
  </si>
  <si>
    <t>Absorb fire aura</t>
  </si>
  <si>
    <t>Fire Weight</t>
  </si>
  <si>
    <t>Ignite</t>
  </si>
  <si>
    <t>Burn</t>
  </si>
  <si>
    <t>Harness Gold</t>
  </si>
  <si>
    <t>Vibranium</t>
  </si>
  <si>
    <t>Absorb metal aura</t>
  </si>
  <si>
    <t>Golden Weight</t>
  </si>
  <si>
    <t>Momentum</t>
  </si>
  <si>
    <t>Purging Gold</t>
  </si>
  <si>
    <t>Divine Mastery</t>
  </si>
  <si>
    <t>Zhenshen</t>
  </si>
  <si>
    <t>Divine Gothic</t>
  </si>
  <si>
    <t>Harness Sword</t>
  </si>
  <si>
    <t>Vibrating Sword</t>
  </si>
  <si>
    <t>Sword Qi</t>
  </si>
  <si>
    <t>Counter Dmg</t>
  </si>
  <si>
    <t>Harness Water</t>
  </si>
  <si>
    <t>Vibrating Water</t>
  </si>
  <si>
    <t>Absorb water aura</t>
  </si>
  <si>
    <t>Water Weight</t>
  </si>
  <si>
    <t>Heal</t>
  </si>
  <si>
    <t>Freeze</t>
  </si>
  <si>
    <t>Harness Wood</t>
  </si>
  <si>
    <t>Vibrating Wood</t>
  </si>
  <si>
    <t>Absorb wood aura</t>
  </si>
  <si>
    <t>Wood Weight</t>
  </si>
  <si>
    <t>Restore Vitality</t>
  </si>
  <si>
    <t>Remove Poison</t>
  </si>
  <si>
    <t>Poison</t>
  </si>
  <si>
    <t>Footbinding</t>
  </si>
  <si>
    <t>Speed</t>
  </si>
  <si>
    <t>Body Break</t>
  </si>
  <si>
    <t>Imperial Water</t>
  </si>
  <si>
    <t>Flame</t>
  </si>
  <si>
    <t>Imperial Gold</t>
  </si>
  <si>
    <t>Firebreak</t>
  </si>
  <si>
    <t>Bleed</t>
  </si>
  <si>
    <t>Imperial Wood</t>
  </si>
  <si>
    <t>Imperial Fire</t>
  </si>
  <si>
    <t>Remove Freeze</t>
  </si>
  <si>
    <t>Enangled</t>
  </si>
  <si>
    <t>Restores Vitality</t>
  </si>
  <si>
    <t>Imperial Earth</t>
  </si>
  <si>
    <t>Purging Wood</t>
  </si>
  <si>
    <t>Entangled</t>
  </si>
  <si>
    <t>Vitality</t>
  </si>
  <si>
    <t>Description</t>
  </si>
  <si>
    <t>Possible forged items</t>
  </si>
  <si>
    <t>Aura Absorbtion</t>
  </si>
  <si>
    <t>Absorb 1 random aura</t>
  </si>
  <si>
    <t>Box, Seal</t>
  </si>
  <si>
    <t>Absorb 1 earth aura</t>
  </si>
  <si>
    <t>Absorb 1 fire aura</t>
  </si>
  <si>
    <t>Absorb 1 metal aura</t>
  </si>
  <si>
    <t>Absorb 1 water aura</t>
  </si>
  <si>
    <t>Absorb 1 wood aura</t>
  </si>
  <si>
    <t>Damage</t>
  </si>
  <si>
    <t>Deals direct dmg to the enemy</t>
  </si>
  <si>
    <t>Inflicts x times y dmg</t>
  </si>
  <si>
    <t>Deals x times y damage to the enemy</t>
  </si>
  <si>
    <t>Flying Needle</t>
  </si>
  <si>
    <t>Removes one tier for each point of dmg dealt, removing all at the start of the round, dealing tier points of sword dmg</t>
  </si>
  <si>
    <t>Ruler, Armour, Seal</t>
  </si>
  <si>
    <t>At the end of the round, deal 1 point of sword dmg to the enemy, not actively removed</t>
  </si>
  <si>
    <t>Sword, Ruler, Ring, Flying Needle, Box, Bead, Seal</t>
  </si>
  <si>
    <t>Def Increase</t>
  </si>
  <si>
    <t>-1 to skill dmg taken this round</t>
  </si>
  <si>
    <t>Ruler, Armour</t>
  </si>
  <si>
    <t>Reduced earth dmg from skills</t>
  </si>
  <si>
    <t>Box, Mantra</t>
  </si>
  <si>
    <t>Reduced fire dmg from skills</t>
  </si>
  <si>
    <t>Reduced metal dmg from skills</t>
  </si>
  <si>
    <t>Reduced water dmg from skills</t>
  </si>
  <si>
    <t>Reduced wood dmg from skills</t>
  </si>
  <si>
    <t>Resists 1 point of dmg</t>
  </si>
  <si>
    <t>Ruler, Ring, Mantra, Armour, Bead, Seal</t>
  </si>
  <si>
    <t>Dmg Counter</t>
  </si>
  <si>
    <t>Counter dmg</t>
  </si>
  <si>
    <t>1 point of dmg to the enemy when taking skill dmg</t>
  </si>
  <si>
    <t>Mantra</t>
  </si>
  <si>
    <t>Each time dmg is dealt, bounce 1 point of fire dmg off the enemy and at the end of the round, gain [Burn]*1. When using any non fire skill, leave the Ignite state</t>
  </si>
  <si>
    <t>Armour, Bead, Seal</t>
  </si>
  <si>
    <t>Dmg Increase</t>
  </si>
  <si>
    <t>Soul Sense skill dmg +1 this turn</t>
  </si>
  <si>
    <t>Ruler</t>
  </si>
  <si>
    <t>Fire dmg dealt this turn +1</t>
  </si>
  <si>
    <t>Earth skill dmg +1 this turn</t>
  </si>
  <si>
    <t>Fire skill dmg +1 this turn</t>
  </si>
  <si>
    <t>Metal skill dmg +1 this turn</t>
  </si>
  <si>
    <t>Qi skill dmg +1 this turn</t>
  </si>
  <si>
    <t>Sword skill dmg +1 this turn</t>
  </si>
  <si>
    <t>Water skill dmg +1 this turn</t>
  </si>
  <si>
    <t>Wood skill dmg +1 this turn</t>
  </si>
  <si>
    <t>Next metal attribute skill dmg increased by 1</t>
  </si>
  <si>
    <t>Ring</t>
  </si>
  <si>
    <t>Next earth attribute skill dmg increased by 1</t>
  </si>
  <si>
    <t>Next fire attribute skill dmg increased by 1</t>
  </si>
  <si>
    <t>Next qi attribute skill dmg increased by 1</t>
  </si>
  <si>
    <t>Next sword attribute skill dmg increased by 1</t>
  </si>
  <si>
    <t>Next water attribute skill dmg increased by 1</t>
  </si>
  <si>
    <t>Next wood attribute skill dmg increased by 1</t>
  </si>
  <si>
    <t>Next soul sense attribute skill dmg increased by 1</t>
  </si>
  <si>
    <t>Element Authority</t>
  </si>
  <si>
    <t>Increases earth root by 1</t>
  </si>
  <si>
    <t>Increases fire root by 1</t>
  </si>
  <si>
    <t>Increases metal root by 1</t>
  </si>
  <si>
    <t>Increases water root by 1</t>
  </si>
  <si>
    <t>Increases wood root by 1</t>
  </si>
  <si>
    <t>Enemy Debuff</t>
  </si>
  <si>
    <t>At the end of the round, take dmg equivalent to 1% of the health you have lost and remove one level after each trigger</t>
  </si>
  <si>
    <t>Halves regeneration</t>
  </si>
  <si>
    <t>At the beginning of the round, take 1 point of fire dmg and remove one level after each trigger</t>
  </si>
  <si>
    <t>Sword, Ring, Make</t>
  </si>
  <si>
    <t>Reduces Soul Sense by 1</t>
  </si>
  <si>
    <t>Sword, Flying Needle, Make</t>
  </si>
  <si>
    <t>1 point of dmg for each skill used this turn</t>
  </si>
  <si>
    <t>Make</t>
  </si>
  <si>
    <t>Reduces Speed</t>
  </si>
  <si>
    <t>-1 to base damage dealt by skill, remove one level after each use of skill</t>
  </si>
  <si>
    <t>At the end of the round, take 1 point of dmg and remove one level after each trigger</t>
  </si>
  <si>
    <t>Ring, Flying Needle, Bead, Make</t>
  </si>
  <si>
    <t>Skill dmg taken this turn +1</t>
  </si>
  <si>
    <t>At the end of the round, restore 1 life point</t>
  </si>
  <si>
    <t>Ruler, Ring, Armour, Bead, Seal</t>
  </si>
  <si>
    <t>Restore 1 life point</t>
  </si>
  <si>
    <t>Improve Stat</t>
  </si>
  <si>
    <t>Ruler, Ring, Box, Mantra, Armour, Bead, Seal</t>
  </si>
  <si>
    <t>Mantra, Armour</t>
  </si>
  <si>
    <t>Remove Debuff</t>
  </si>
  <si>
    <t>At the end of the turn remove your [Burn]*1</t>
  </si>
  <si>
    <t>Bead</t>
  </si>
  <si>
    <t>Removes [Vulnerable]*1 every time you take dmg</t>
  </si>
  <si>
    <t>Remove your own [Entangled]*1 each time you use a skill</t>
  </si>
  <si>
    <t>Remove your own [Freeze]*1 each time you use a skill</t>
  </si>
  <si>
    <t>At the start of the round remove your [Poison]*1</t>
  </si>
  <si>
    <t>Skill Marker Up</t>
  </si>
  <si>
    <t>Transmigration Earth Cult Marker</t>
  </si>
  <si>
    <t>Ring, Bead, Seal</t>
  </si>
  <si>
    <t>Flying Needle, Make</t>
  </si>
  <si>
    <t>Recipe Type:</t>
  </si>
  <si>
    <t>Recipe Template:</t>
  </si>
  <si>
    <t>STILL WIP, PLS IGNORE IT FOR NOW</t>
  </si>
  <si>
    <t>Recipe Number:</t>
  </si>
  <si>
    <t>Furnace Tier:</t>
  </si>
  <si>
    <t>T5</t>
  </si>
  <si>
    <t>Allowed Herb Tiers:</t>
  </si>
  <si>
    <t>T1</t>
  </si>
  <si>
    <t>T2</t>
  </si>
  <si>
    <t>T3</t>
  </si>
  <si>
    <t>T4</t>
  </si>
  <si>
    <t>T6</t>
  </si>
  <si>
    <t>Temperature Property</t>
  </si>
  <si>
    <t>Idea:</t>
  </si>
  <si>
    <t>1.</t>
  </si>
  <si>
    <t>Select Recipe Template</t>
  </si>
  <si>
    <t>-&gt; Read raw Amounts, Properties and Temperatures</t>
  </si>
  <si>
    <t>2.</t>
  </si>
  <si>
    <t>Select Used Furnace Tier</t>
  </si>
  <si>
    <t>-&gt; For limiting the max used herbs and possible available alchemy slots</t>
  </si>
  <si>
    <t>3.</t>
  </si>
  <si>
    <t>Select Allowed Herb Tiers</t>
  </si>
  <si>
    <t>-&gt; Limit herbs</t>
  </si>
  <si>
    <t>4.</t>
  </si>
  <si>
    <t>Get a dropdown menu for viable herbs depending on prior herb selection</t>
  </si>
  <si>
    <t>-&gt; Herb dropdowns need to change dynamically depending on the selections for the other herbs</t>
  </si>
  <si>
    <t>5.</t>
  </si>
  <si>
    <t>Adjust herb amount</t>
  </si>
  <si>
    <t>-&gt; Compare with template raw amount and break it down to used herb amount; If same is used for multiple slots of the same slot type???</t>
  </si>
  <si>
    <t>6.</t>
  </si>
  <si>
    <t>Indicator if recipe is viable</t>
  </si>
  <si>
    <t>-&gt; Magical black box</t>
  </si>
  <si>
    <t>Herb Name</t>
  </si>
  <si>
    <t>Herb Tier</t>
  </si>
  <si>
    <t>Raw Base Amount</t>
  </si>
  <si>
    <t>F1_Amount</t>
  </si>
  <si>
    <t>F2_Amount</t>
  </si>
  <si>
    <t>F3_Amount</t>
  </si>
  <si>
    <t>F4_Amount</t>
  </si>
  <si>
    <t>F5_Amount</t>
  </si>
  <si>
    <t>F6_Amount</t>
  </si>
  <si>
    <t/>
  </si>
  <si>
    <t>T Balance</t>
  </si>
  <si>
    <t>Amount Left</t>
  </si>
  <si>
    <t>Factors:</t>
  </si>
  <si>
    <t>Types</t>
  </si>
  <si>
    <t>Stone</t>
  </si>
  <si>
    <t>Tooth/Bone</t>
  </si>
  <si>
    <t>(determine thoughness, strength, affinity, spirituality and control)</t>
  </si>
  <si>
    <t>Attributes</t>
  </si>
  <si>
    <t>Wind/Gas</t>
  </si>
  <si>
    <t>Divine Sword</t>
  </si>
  <si>
    <t>Attribute Subcategory</t>
  </si>
  <si>
    <t>Yin/Umbral</t>
  </si>
  <si>
    <t>Yang/Astral</t>
  </si>
  <si>
    <t>Material grade determines the aura value</t>
  </si>
  <si>
    <t>Material type determines the five dimensions</t>
  </si>
  <si>
    <t>If the sum of the five dimensions exceeds 2200 no spiritual energy is wasted</t>
  </si>
  <si>
    <t>Types:</t>
  </si>
  <si>
    <t>Tenacity</t>
  </si>
  <si>
    <t>Affinity</t>
  </si>
  <si>
    <t>Control</t>
  </si>
  <si>
    <t>Spirit</t>
  </si>
  <si>
    <t>Hardines</t>
  </si>
  <si>
    <t>Grades</t>
  </si>
  <si>
    <t>Spiriual</t>
  </si>
  <si>
    <t>Effects only show if the base value (without inscriptions) is enough for one instance (Except Flying Needle Astral mats)</t>
  </si>
  <si>
    <t>not 1750</t>
  </si>
  <si>
    <t>Aura</t>
  </si>
  <si>
    <t>Attack No.</t>
  </si>
  <si>
    <t>Dmg per Attack</t>
  </si>
  <si>
    <t>~270</t>
  </si>
  <si>
    <t>~300</t>
  </si>
  <si>
    <t>-1</t>
  </si>
  <si>
    <t>Effect Triggers (neccessary points):</t>
  </si>
  <si>
    <t>Metal/Chaos</t>
  </si>
  <si>
    <t>Umbral</t>
  </si>
  <si>
    <t>Tangled</t>
  </si>
  <si>
    <t>Body Break (halves regeneration)</t>
  </si>
  <si>
    <t>Harness Gold (Increased metal dmg dealt this round)</t>
  </si>
  <si>
    <t>Harness Fire (Increased fire dmg dealt this round)</t>
  </si>
  <si>
    <t>Harness Qi (Increased qi dmg dealt this round)</t>
  </si>
  <si>
    <t>Harness Sword (Increased sword dmg dealt this round)</t>
  </si>
  <si>
    <t>Mastery (Increased soul sense dmg dealt this round)</t>
  </si>
  <si>
    <t>Harness Earth (Increased earth dmg dealt this round)</t>
  </si>
  <si>
    <t>Harness Water (Increased water dmg dealt this round)</t>
  </si>
  <si>
    <t>Harness Wood (Increased wood dmg dealt this round)</t>
  </si>
  <si>
    <t>Vibranium (next skill deals increased metal dmg)</t>
  </si>
  <si>
    <t>Vibrating Fire (next skill deals increased fire dmg)</t>
  </si>
  <si>
    <t>Vibrating Qi (next skill deals increased qi dmg)</t>
  </si>
  <si>
    <t>Vibrating Sword (next skill deals increased sword dmg)</t>
  </si>
  <si>
    <t>Zhenshen (next skill deals increased soul sense dmg)</t>
  </si>
  <si>
    <t>Vibrating Earth (next skill deals increased earth dmg)</t>
  </si>
  <si>
    <t>Vibrating Water (next skill deals increased water dmg)</t>
  </si>
  <si>
    <t>Vibrating Wood (next skill deals increased wood dmg)</t>
  </si>
  <si>
    <t>50 or 80?</t>
  </si>
  <si>
    <t>Footbinding (reduces speed)</t>
  </si>
  <si>
    <t>Fire (add tier points to the fire dmg dealt this turn)</t>
  </si>
  <si>
    <t>Box</t>
  </si>
  <si>
    <t>Imperial Wood (reduced wood dmg from skills)</t>
  </si>
  <si>
    <t>Imperial Fire (reduced fire dmg from skills)</t>
  </si>
  <si>
    <t>Imperial Gold (reduced metal dmg from skills)</t>
  </si>
  <si>
    <t>Imperial Water (reduced water dmg from skills)</t>
  </si>
  <si>
    <t>Imperial Earth (reduced earth dmg from skills)</t>
  </si>
  <si>
    <t>Manta</t>
  </si>
  <si>
    <t xml:space="preserve"> Focusing</t>
  </si>
  <si>
    <t xml:space="preserve"> Counter dmg (bounce enemy dmg every time you take dmg)</t>
  </si>
  <si>
    <t>Enf or round Shield</t>
  </si>
  <si>
    <t xml:space="preserve"> Speed</t>
  </si>
  <si>
    <t xml:space="preserve"> Restore Vitality</t>
  </si>
  <si>
    <t xml:space="preserve"> Heal</t>
  </si>
  <si>
    <t xml:space="preserve"> Damage Reduction</t>
  </si>
  <si>
    <t xml:space="preserve"> Ignite</t>
  </si>
  <si>
    <t xml:space="preserve"> Momentum</t>
  </si>
  <si>
    <t>Sword/Chaos</t>
  </si>
  <si>
    <t xml:space="preserve"> Shield</t>
  </si>
  <si>
    <t xml:space="preserve"> Purging Gold (removes [Vulnerable]*1 every time you take dmg)</t>
  </si>
  <si>
    <t xml:space="preserve"> Dust</t>
  </si>
  <si>
    <t xml:space="preserve"> Sword Qi</t>
  </si>
  <si>
    <t xml:space="preserve"> Remove Poison (At the start of the round remove your [Poison]*12)</t>
  </si>
  <si>
    <t xml:space="preserve"> Firebreak (At the end of the turn remove your [Burn]*12)</t>
  </si>
  <si>
    <t xml:space="preserve"> Remove Freeze (remove your own [Freeze]*1 each time you use the skill)</t>
  </si>
  <si>
    <t xml:space="preserve"> Purging Wood (remove your own [Tangled]*1 each time you use the skill)</t>
  </si>
  <si>
    <t xml:space="preserve"> Poison</t>
  </si>
  <si>
    <t xml:space="preserve"> Freeze</t>
  </si>
  <si>
    <t>Sword/Metal/Chaos</t>
  </si>
  <si>
    <t xml:space="preserve"> Vulnerable</t>
  </si>
  <si>
    <t xml:space="preserve"> Divine Gothic</t>
  </si>
  <si>
    <t xml:space="preserve"> Burn</t>
  </si>
  <si>
    <t xml:space="preserve"> Sand</t>
  </si>
  <si>
    <t xml:space="preserve"> Tangled</t>
  </si>
  <si>
    <t>Seal</t>
  </si>
  <si>
    <t>Chaos/Soul/Sword</t>
  </si>
  <si>
    <t xml:space="preserve"> Absorb aura</t>
  </si>
  <si>
    <t xml:space="preserve"> Absorb earth aura</t>
  </si>
  <si>
    <t xml:space="preserve"> Absorb fire aura</t>
  </si>
  <si>
    <t xml:space="preserve"> Absorb metal aura</t>
  </si>
  <si>
    <t xml:space="preserve"> Absorb water aura</t>
  </si>
</sst>
</file>

<file path=xl/styles.xml><?xml version="1.0" encoding="utf-8"?>
<styleSheet xmlns="http://schemas.openxmlformats.org/spreadsheetml/2006/main" xmlns:x14ac="http://schemas.microsoft.com/office/spreadsheetml/2009/9/ac" xmlns:mc="http://schemas.openxmlformats.org/markup-compatibility/2006">
  <fonts count="15">
    <font>
      <sz val="10.0"/>
      <color rgb="FF000000"/>
      <name val="Arial"/>
      <scheme val="minor"/>
    </font>
    <font>
      <color theme="1"/>
      <name val="Arial"/>
      <scheme val="minor"/>
    </font>
    <font/>
    <font>
      <b/>
      <color theme="1"/>
      <name val="Arial"/>
      <scheme val="minor"/>
    </font>
    <font>
      <u/>
      <color rgb="FF1155CC"/>
    </font>
    <font>
      <u/>
      <sz val="10.0"/>
      <color rgb="FF1155CC"/>
    </font>
    <font>
      <u/>
      <color rgb="FF1155CC"/>
    </font>
    <font>
      <u/>
      <color rgb="FF1155CC"/>
      <name val="Arial"/>
      <scheme val="minor"/>
    </font>
    <font>
      <u/>
      <sz val="10.0"/>
      <color rgb="FF1155CC"/>
    </font>
    <font>
      <u/>
      <sz val="10.0"/>
      <color rgb="FF1155CC"/>
    </font>
    <font>
      <sz val="10.0"/>
      <color theme="1"/>
      <name val="Arial"/>
      <scheme val="minor"/>
    </font>
    <font>
      <color rgb="FF000000"/>
      <name val="&quot;Arial&quot;"/>
    </font>
    <font>
      <b/>
      <color rgb="FFFF0000"/>
      <name val="Arial"/>
      <scheme val="minor"/>
    </font>
    <font>
      <b/>
      <color theme="5"/>
      <name val="Arial"/>
      <scheme val="minor"/>
    </font>
    <font>
      <sz val="11.0"/>
      <color rgb="FF11A9CC"/>
      <name val="Arial"/>
      <scheme val="minor"/>
    </font>
  </fonts>
  <fills count="15">
    <fill>
      <patternFill patternType="none"/>
    </fill>
    <fill>
      <patternFill patternType="lightGray"/>
    </fill>
    <fill>
      <patternFill patternType="solid">
        <fgColor rgb="FF55504A"/>
        <bgColor rgb="FF55504A"/>
      </patternFill>
    </fill>
    <fill>
      <patternFill patternType="solid">
        <fgColor rgb="FF443359"/>
        <bgColor rgb="FF443359"/>
      </patternFill>
    </fill>
    <fill>
      <patternFill patternType="solid">
        <fgColor rgb="FF44552E"/>
        <bgColor rgb="FF44552E"/>
      </patternFill>
    </fill>
    <fill>
      <patternFill patternType="solid">
        <fgColor rgb="FF2C5263"/>
        <bgColor rgb="FF2C5263"/>
      </patternFill>
    </fill>
    <fill>
      <patternFill patternType="solid">
        <fgColor rgb="FF6C2921"/>
        <bgColor rgb="FF6C2921"/>
      </patternFill>
    </fill>
    <fill>
      <patternFill patternType="solid">
        <fgColor theme="6"/>
        <bgColor theme="6"/>
      </patternFill>
    </fill>
    <fill>
      <patternFill patternType="solid">
        <fgColor rgb="FF814C29"/>
        <bgColor rgb="FF814C29"/>
      </patternFill>
    </fill>
    <fill>
      <patternFill patternType="solid">
        <fgColor theme="0"/>
        <bgColor theme="0"/>
      </patternFill>
    </fill>
    <fill>
      <patternFill patternType="solid">
        <fgColor rgb="FF8E7CC3"/>
        <bgColor rgb="FF8E7CC3"/>
      </patternFill>
    </fill>
    <fill>
      <patternFill patternType="solid">
        <fgColor rgb="FF6FA8DC"/>
        <bgColor rgb="FF6FA8DC"/>
      </patternFill>
    </fill>
    <fill>
      <patternFill patternType="solid">
        <fgColor rgb="FF76A5AF"/>
        <bgColor rgb="FF76A5AF"/>
      </patternFill>
    </fill>
    <fill>
      <patternFill patternType="solid">
        <fgColor rgb="FFFFE599"/>
        <bgColor rgb="FFFFE599"/>
      </patternFill>
    </fill>
    <fill>
      <patternFill patternType="solid">
        <fgColor rgb="FFF9CB9C"/>
        <bgColor rgb="FFF9CB9C"/>
      </patternFill>
    </fill>
  </fills>
  <borders count="98">
    <border/>
    <border>
      <right style="medium">
        <color rgb="FFFFFFFF"/>
      </right>
      <bottom style="medium">
        <color rgb="FFFFFFFF"/>
      </bottom>
    </border>
    <border>
      <left style="medium">
        <color rgb="FFFFFFFF"/>
      </left>
      <right style="medium">
        <color rgb="FFFFFFFF"/>
      </right>
    </border>
    <border>
      <left style="medium">
        <color rgb="FFFFFFFF"/>
      </left>
      <right style="medium">
        <color rgb="FFFFFFFF"/>
      </right>
      <bottom style="medium">
        <color rgb="FFFFFFFF"/>
      </bottom>
    </border>
    <border>
      <left style="medium">
        <color rgb="FFFFFFFF"/>
      </left>
      <bottom style="medium">
        <color rgb="FFFFFFFF"/>
      </bottom>
    </border>
    <border>
      <top style="medium">
        <color rgb="FFFFFFFF"/>
      </top>
      <bottom style="medium">
        <color rgb="FFFFFFFF"/>
      </bottom>
    </border>
    <border>
      <left style="thick">
        <color rgb="FF000000"/>
      </left>
      <right style="thin">
        <color rgb="FF000000"/>
      </right>
      <top style="thick">
        <color rgb="FF000000"/>
      </top>
    </border>
    <border>
      <top style="thick">
        <color rgb="FF000000"/>
      </top>
    </border>
    <border>
      <right style="thick">
        <color rgb="FF000000"/>
      </right>
      <top style="thick">
        <color rgb="FF000000"/>
      </top>
    </border>
    <border>
      <right style="medium">
        <color rgb="FFFFFFFF"/>
      </right>
      <top style="medium">
        <color rgb="FFFFFFFF"/>
      </top>
      <bottom style="medium">
        <color rgb="FFFFFFFF"/>
      </bottom>
    </border>
    <border>
      <left style="medium">
        <color rgb="FFFFFFFF"/>
      </left>
      <right style="medium">
        <color rgb="FFFFFFFF"/>
      </right>
      <top style="medium">
        <color rgb="FFFFFFFF"/>
      </top>
      <bottom style="medium">
        <color rgb="FFFFFFFF"/>
      </bottom>
    </border>
    <border>
      <left style="medium">
        <color rgb="FFFFFFFF"/>
      </left>
      <top style="medium">
        <color rgb="FFFFFFFF"/>
      </top>
      <bottom style="medium">
        <color rgb="FFFFFFFF"/>
      </bottom>
    </border>
    <border>
      <left style="thick">
        <color rgb="FF000000"/>
      </left>
      <right style="thin">
        <color rgb="FF000000"/>
      </right>
    </border>
    <border>
      <right style="thick">
        <color rgb="FF000000"/>
      </right>
    </border>
    <border>
      <left style="thick">
        <color rgb="FF000000"/>
      </left>
      <right style="thin">
        <color rgb="FF000000"/>
      </right>
      <bottom style="thick">
        <color rgb="FF000000"/>
      </bottom>
    </border>
    <border>
      <bottom style="thick">
        <color rgb="FF000000"/>
      </bottom>
    </border>
    <border>
      <right style="thick">
        <color rgb="FF000000"/>
      </right>
      <bottom style="thick">
        <color rgb="FF000000"/>
      </bottom>
    </border>
    <border>
      <top style="medium">
        <color rgb="FFFFFFFF"/>
      </top>
    </border>
    <border>
      <right style="medium">
        <color rgb="FFFFFFFF"/>
      </right>
      <top style="medium">
        <color rgb="FFFFFFFF"/>
      </top>
    </border>
    <border>
      <left style="thick">
        <color rgb="FFFFFFFF"/>
      </left>
      <right style="thick">
        <color rgb="FFFFFFFF"/>
      </right>
      <top style="thick">
        <color rgb="FFFFFFFF"/>
      </top>
      <bottom style="thick">
        <color rgb="FFFFFFFF"/>
      </bottom>
    </border>
    <border>
      <right style="medium">
        <color rgb="FFFFFFFF"/>
      </right>
    </border>
    <border>
      <left style="medium">
        <color rgb="FFFFFFFF"/>
      </left>
    </border>
    <border>
      <bottom style="medium">
        <color rgb="FFFFFFFF"/>
      </bottom>
    </border>
    <border>
      <left style="thin">
        <color rgb="FF000000"/>
      </left>
      <top style="thick">
        <color rgb="FF000000"/>
      </top>
    </border>
    <border>
      <left style="thin">
        <color rgb="FF000000"/>
      </left>
    </border>
    <border>
      <left style="thin">
        <color rgb="FF000000"/>
      </left>
      <bottom style="thick">
        <color rgb="FF000000"/>
      </bottom>
    </border>
    <border>
      <left style="medium">
        <color rgb="FFFFFFFF"/>
      </left>
      <right style="medium">
        <color rgb="FFFFFFFF"/>
      </right>
      <top style="medium">
        <color rgb="FFFFFFFF"/>
      </top>
    </border>
    <border>
      <left style="thick">
        <color rgb="FF000000"/>
      </left>
      <top style="thick">
        <color rgb="FF000000"/>
      </top>
    </border>
    <border>
      <left style="thick">
        <color rgb="FF000000"/>
      </left>
    </border>
    <border>
      <left style="medium">
        <color rgb="FFFFFFFF"/>
      </left>
      <top style="medium">
        <color rgb="FFFFFFFF"/>
      </top>
      <bottom style="thin">
        <color rgb="FFFFFFFF"/>
      </bottom>
    </border>
    <border>
      <left style="thin">
        <color rgb="FFFFFFFF"/>
      </left>
      <right style="thin">
        <color rgb="FFFFFFFF"/>
      </right>
      <top style="thin">
        <color rgb="FFFFFFFF"/>
      </top>
      <bottom style="thin">
        <color rgb="FFFFFFFF"/>
      </bottom>
    </border>
    <border>
      <left style="thick">
        <color rgb="FF000000"/>
      </left>
      <bottom style="thick">
        <color rgb="FF000000"/>
      </bottom>
    </border>
    <border>
      <top style="thin">
        <color rgb="FFFFFFFF"/>
      </top>
      <bottom style="thin">
        <color rgb="FFFFFFFF"/>
      </bottom>
    </border>
    <border>
      <left style="thin">
        <color rgb="FFFFFFFF"/>
      </left>
      <right style="thin">
        <color rgb="FFFFFFFF"/>
      </right>
      <bottom style="thin">
        <color rgb="FFFFFFFF"/>
      </bottom>
    </border>
    <border>
      <left style="thin">
        <color rgb="FFFFFFFF"/>
      </left>
      <top style="thin">
        <color rgb="FFFFFFFF"/>
      </top>
      <bottom style="thin">
        <color rgb="FFFFFFFF"/>
      </bottom>
    </border>
    <border>
      <right style="thin">
        <color rgb="FFFFFFFF"/>
      </right>
      <top style="thin">
        <color rgb="FFFFFFFF"/>
      </top>
    </border>
    <border>
      <left style="thin">
        <color rgb="FFFFFFFF"/>
      </left>
      <right style="thin">
        <color rgb="FFFFFFFF"/>
      </right>
      <top style="thin">
        <color rgb="FFFFFFFF"/>
      </top>
    </border>
    <border>
      <left style="thin">
        <color rgb="FFFFFFFF"/>
      </left>
      <top style="thin">
        <color rgb="FFFFFFFF"/>
      </top>
    </border>
    <border>
      <left style="thin">
        <color rgb="FF000000"/>
      </left>
      <right style="thin">
        <color rgb="FF000000"/>
      </right>
      <top style="thin">
        <color rgb="FF000000"/>
      </top>
      <bottom style="thick">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right style="thin">
        <color rgb="FF000000"/>
      </right>
    </border>
    <border>
      <left style="thin">
        <color rgb="FF000000"/>
      </left>
      <right style="thin">
        <color rgb="FF000000"/>
      </right>
    </border>
    <border>
      <left style="medium">
        <color rgb="FF000000"/>
      </left>
      <right style="medium">
        <color rgb="FF000000"/>
      </right>
    </border>
    <border>
      <left style="medium">
        <color rgb="FF000000"/>
      </left>
    </border>
    <border>
      <right style="medium">
        <color rgb="FF000000"/>
      </right>
    </border>
    <border>
      <left style="thin">
        <color rgb="FF000000"/>
      </left>
      <right style="thin">
        <color rgb="FF000000"/>
      </right>
      <bottom style="thick">
        <color rgb="FF000000"/>
      </bottom>
    </border>
    <border>
      <left style="medium">
        <color rgb="FF000000"/>
      </left>
      <right style="medium">
        <color rgb="FF000000"/>
      </right>
      <bottom style="thick">
        <color rgb="FF000000"/>
      </bottom>
    </border>
    <border>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bottom style="thin">
        <color rgb="FF000000"/>
      </bottom>
    </border>
    <border>
      <right style="medium">
        <color rgb="FF000000"/>
      </right>
      <bottom style="thin">
        <color rgb="FF000000"/>
      </bottom>
    </border>
    <border>
      <left style="medium">
        <color rgb="FF000000"/>
      </left>
      <right style="medium">
        <color rgb="FF000000"/>
      </right>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ttom style="medium">
        <color rgb="FF000000"/>
      </bottom>
    </border>
    <border>
      <bottom style="medium">
        <color rgb="FF000000"/>
      </bottom>
    </border>
    <border>
      <right style="medium">
        <color rgb="FF000000"/>
      </right>
      <bottom style="medium">
        <color rgb="FF000000"/>
      </bottom>
    </border>
    <border>
      <left style="medium">
        <color rgb="FF000000"/>
      </left>
      <bottom style="thin">
        <color rgb="FFFFFFFF"/>
      </bottom>
    </border>
    <border>
      <bottom style="thin">
        <color rgb="FFFFFFFF"/>
      </bottom>
    </border>
    <border>
      <right style="medium">
        <color rgb="FF000000"/>
      </right>
      <bottom style="thin">
        <color rgb="FFFFFFFF"/>
      </bottom>
    </border>
    <border>
      <left style="medium">
        <color rgb="FF000000"/>
      </left>
      <right style="thin">
        <color rgb="FF000000"/>
      </right>
      <top style="thin">
        <color rgb="FFFFFFFF"/>
      </top>
      <bottom style="thin">
        <color rgb="FF000000"/>
      </bottom>
    </border>
    <border>
      <left style="thin">
        <color rgb="FF000000"/>
      </left>
      <top style="thin">
        <color rgb="FFFFFFFF"/>
      </top>
      <bottom style="thin">
        <color rgb="FF000000"/>
      </bottom>
    </border>
    <border>
      <left style="thin">
        <color rgb="FFFFFFFF"/>
      </left>
    </border>
    <border>
      <left style="medium">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left style="medium">
        <color rgb="FF000000"/>
      </left>
      <right style="thin">
        <color rgb="FF000000"/>
      </right>
      <top style="thin">
        <color rgb="FF000000"/>
      </top>
    </border>
    <border>
      <left style="thin">
        <color rgb="FF000000"/>
      </left>
      <top style="thin">
        <color rgb="FF000000"/>
      </top>
    </border>
    <border>
      <left style="thin">
        <color rgb="FFFFFFFF"/>
      </left>
      <bottom style="medium">
        <color rgb="FFFFFFFF"/>
      </bottom>
    </border>
    <border>
      <right style="medium">
        <color rgb="FF000000"/>
      </right>
      <bottom style="medium">
        <color rgb="FFFFFFFF"/>
      </bottom>
    </border>
    <border>
      <left style="medium">
        <color rgb="FF000000"/>
      </left>
      <top style="medium">
        <color rgb="FFFFFFFF"/>
      </top>
    </border>
    <border>
      <right style="medium">
        <color rgb="FF000000"/>
      </right>
      <top style="medium">
        <color rgb="FFFFFFFF"/>
      </top>
    </border>
    <border>
      <left style="medium">
        <color rgb="FFFFFFFF"/>
      </left>
      <top style="medium">
        <color rgb="FFFFFFFF"/>
      </top>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thin">
        <color rgb="FF000000"/>
      </left>
      <right style="medium">
        <color rgb="FF000000"/>
      </right>
      <bottom style="thin">
        <color rgb="FF000000"/>
      </bottom>
    </border>
    <border>
      <left style="thin">
        <color rgb="FF000000"/>
      </left>
      <right style="medium">
        <color rgb="FF000000"/>
      </right>
      <top style="thin">
        <color rgb="FF000000"/>
      </top>
      <bottom style="thin">
        <color rgb="FF000000"/>
      </bottom>
    </border>
    <border>
      <left style="thin">
        <color rgb="FF000000"/>
      </left>
      <right style="thick">
        <color rgb="FF000000"/>
      </right>
      <top style="thin">
        <color rgb="FF000000"/>
      </top>
      <bottom style="thick">
        <color rgb="FF000000"/>
      </bottom>
    </border>
    <border>
      <top style="thin">
        <color rgb="FF000000"/>
      </top>
      <bottom style="thick">
        <color rgb="FF000000"/>
      </bottom>
    </border>
    <border>
      <right style="medium">
        <color rgb="FF000000"/>
      </right>
      <top style="thin">
        <color rgb="FF000000"/>
      </top>
      <bottom style="thick">
        <color rgb="FF000000"/>
      </bottom>
    </border>
    <border>
      <left style="thin">
        <color rgb="FF000000"/>
      </left>
      <right style="thick">
        <color rgb="FF000000"/>
      </right>
      <bottom style="thin">
        <color rgb="FF000000"/>
      </bottom>
    </border>
    <border>
      <right style="thin">
        <color rgb="FF000000"/>
      </right>
      <bottom style="thin">
        <color rgb="FF000000"/>
      </bottom>
    </border>
    <border>
      <right style="thin">
        <color rgb="FF000000"/>
      </right>
      <top style="thin">
        <color rgb="FF000000"/>
      </top>
      <bottom style="thin">
        <color rgb="FF000000"/>
      </bottom>
    </border>
    <border>
      <left style="thin">
        <color rgb="FF000000"/>
      </left>
      <right style="thick">
        <color rgb="FF000000"/>
      </right>
      <top style="thin">
        <color rgb="FF000000"/>
      </top>
      <bottom style="thin">
        <color rgb="FF000000"/>
      </bottom>
    </border>
    <border>
      <right style="medium">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ck">
        <color rgb="FF000000"/>
      </right>
      <top style="thin">
        <color rgb="FF000000"/>
      </top>
    </border>
    <border>
      <right style="thin">
        <color rgb="FF000000"/>
      </right>
      <top style="thin">
        <color rgb="FF000000"/>
      </top>
    </border>
    <border>
      <right style="medium">
        <color rgb="FF000000"/>
      </right>
      <top style="thin">
        <color rgb="FF000000"/>
      </top>
    </border>
    <border>
      <left style="thin">
        <color rgb="FF000000"/>
      </left>
      <right style="thin">
        <color rgb="FF000000"/>
      </right>
      <top style="medium">
        <color rgb="FF000000"/>
      </top>
      <bottom style="thin">
        <color rgb="FF000000"/>
      </bottom>
    </border>
    <border>
      <left style="thin">
        <color rgb="FF000000"/>
      </left>
      <right style="thick">
        <color rgb="FF000000"/>
      </right>
      <top style="medium">
        <color rgb="FF000000"/>
      </top>
      <bottom style="thin">
        <color rgb="FF000000"/>
      </bottom>
    </border>
    <border>
      <right style="thin">
        <color rgb="FF000000"/>
      </right>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medium">
        <color rgb="FF000000"/>
      </right>
      <top style="thin">
        <color rgb="FF000000"/>
      </top>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bottom style="thick">
        <color rgb="FF000000"/>
      </bottom>
    </border>
  </borders>
  <cellStyleXfs count="1">
    <xf borderId="0" fillId="0" fontId="0" numFmtId="0" applyAlignment="1" applyFont="1"/>
  </cellStyleXfs>
  <cellXfs count="206">
    <xf borderId="0" fillId="0" fontId="0" numFmtId="0" xfId="0" applyAlignment="1" applyFont="1">
      <alignment readingOrder="0" shrinkToFit="0" vertical="bottom" wrapText="0"/>
    </xf>
    <xf borderId="1" fillId="0" fontId="1" numFmtId="0" xfId="0" applyBorder="1" applyFont="1"/>
    <xf borderId="2" fillId="0" fontId="1" numFmtId="0" xfId="0" applyBorder="1" applyFont="1"/>
    <xf borderId="3" fillId="0" fontId="1" numFmtId="0" xfId="0" applyBorder="1" applyFont="1"/>
    <xf borderId="4" fillId="0" fontId="1" numFmtId="0" xfId="0" applyBorder="1" applyFont="1"/>
    <xf borderId="5" fillId="0" fontId="1" numFmtId="0" xfId="0" applyBorder="1" applyFont="1"/>
    <xf borderId="6" fillId="0" fontId="1" numFmtId="0" xfId="0" applyAlignment="1" applyBorder="1" applyFont="1">
      <alignment readingOrder="0" shrinkToFit="0" vertical="center" wrapText="1"/>
    </xf>
    <xf borderId="7" fillId="0" fontId="1" numFmtId="0" xfId="0" applyAlignment="1" applyBorder="1" applyFont="1">
      <alignment readingOrder="0"/>
    </xf>
    <xf borderId="8" fillId="0" fontId="1" numFmtId="0" xfId="0" applyAlignment="1" applyBorder="1" applyFont="1">
      <alignment readingOrder="0"/>
    </xf>
    <xf borderId="9" fillId="0" fontId="1" numFmtId="0" xfId="0" applyBorder="1" applyFont="1"/>
    <xf borderId="10" fillId="0" fontId="1" numFmtId="0" xfId="0" applyBorder="1" applyFont="1"/>
    <xf borderId="11" fillId="0" fontId="1" numFmtId="0" xfId="0" applyBorder="1" applyFont="1"/>
    <xf borderId="12" fillId="0" fontId="2" numFmtId="0" xfId="0" applyBorder="1" applyFont="1"/>
    <xf borderId="0" fillId="0" fontId="1" numFmtId="0" xfId="0" applyAlignment="1" applyFont="1">
      <alignment readingOrder="0"/>
    </xf>
    <xf borderId="13" fillId="0" fontId="1" numFmtId="0" xfId="0" applyAlignment="1" applyBorder="1" applyFont="1">
      <alignment readingOrder="0"/>
    </xf>
    <xf borderId="14" fillId="0" fontId="2" numFmtId="0" xfId="0" applyBorder="1" applyFont="1"/>
    <xf borderId="15" fillId="0" fontId="1" numFmtId="0" xfId="0" applyAlignment="1" applyBorder="1" applyFont="1">
      <alignment readingOrder="0"/>
    </xf>
    <xf borderId="16" fillId="0" fontId="1" numFmtId="0" xfId="0" applyAlignment="1" applyBorder="1" applyFont="1">
      <alignment readingOrder="0"/>
    </xf>
    <xf borderId="17" fillId="0" fontId="1" numFmtId="0" xfId="0" applyBorder="1" applyFont="1"/>
    <xf borderId="18" fillId="0" fontId="1" numFmtId="0" xfId="0" applyBorder="1" applyFont="1"/>
    <xf borderId="19" fillId="0" fontId="1" numFmtId="0" xfId="0" applyBorder="1" applyFont="1"/>
    <xf borderId="20" fillId="0" fontId="1" numFmtId="0" xfId="0" applyBorder="1" applyFont="1"/>
    <xf borderId="21" fillId="0" fontId="1" numFmtId="0" xfId="0" applyBorder="1" applyFont="1"/>
    <xf borderId="22" fillId="0" fontId="1" numFmtId="0" xfId="0" applyBorder="1" applyFont="1"/>
    <xf borderId="23" fillId="0" fontId="1" numFmtId="0" xfId="0" applyAlignment="1" applyBorder="1" applyFont="1">
      <alignment readingOrder="0"/>
    </xf>
    <xf borderId="24" fillId="0" fontId="1" numFmtId="0" xfId="0" applyAlignment="1" applyBorder="1" applyFont="1">
      <alignment readingOrder="0"/>
    </xf>
    <xf borderId="25" fillId="0" fontId="1" numFmtId="0" xfId="0" applyAlignment="1" applyBorder="1" applyFont="1">
      <alignment readingOrder="0"/>
    </xf>
    <xf borderId="26" fillId="0" fontId="1" numFmtId="0" xfId="0" applyBorder="1" applyFont="1"/>
    <xf borderId="27" fillId="0" fontId="1" numFmtId="0" xfId="0" applyAlignment="1" applyBorder="1" applyFont="1">
      <alignment readingOrder="0"/>
    </xf>
    <xf borderId="7" fillId="0" fontId="2" numFmtId="0" xfId="0" applyBorder="1" applyFont="1"/>
    <xf borderId="8" fillId="0" fontId="2" numFmtId="0" xfId="0" applyBorder="1" applyFont="1"/>
    <xf borderId="28" fillId="0" fontId="2" numFmtId="0" xfId="0" applyBorder="1" applyFont="1"/>
    <xf borderId="13" fillId="0" fontId="2" numFmtId="0" xfId="0" applyBorder="1" applyFont="1"/>
    <xf borderId="29" fillId="0" fontId="1" numFmtId="0" xfId="0" applyBorder="1" applyFont="1"/>
    <xf borderId="30" fillId="0" fontId="1" numFmtId="0" xfId="0" applyBorder="1" applyFont="1"/>
    <xf borderId="31" fillId="0" fontId="2" numFmtId="0" xfId="0" applyBorder="1" applyFont="1"/>
    <xf borderId="15" fillId="0" fontId="2" numFmtId="0" xfId="0" applyBorder="1" applyFont="1"/>
    <xf borderId="16" fillId="0" fontId="2" numFmtId="0" xfId="0" applyBorder="1" applyFont="1"/>
    <xf borderId="32" fillId="0" fontId="1" numFmtId="0" xfId="0" applyBorder="1" applyFont="1"/>
    <xf borderId="33" fillId="0" fontId="1" numFmtId="0" xfId="0" applyBorder="1" applyFont="1"/>
    <xf borderId="34" fillId="0" fontId="1" numFmtId="0" xfId="0" applyBorder="1" applyFont="1"/>
    <xf borderId="35" fillId="0" fontId="1" numFmtId="0" xfId="0" applyBorder="1" applyFont="1"/>
    <xf borderId="36" fillId="0" fontId="1" numFmtId="0" xfId="0" applyBorder="1" applyFont="1"/>
    <xf borderId="37" fillId="0" fontId="1" numFmtId="0" xfId="0" applyBorder="1" applyFont="1"/>
    <xf borderId="38" fillId="0" fontId="3" numFmtId="0" xfId="0" applyAlignment="1" applyBorder="1" applyFont="1">
      <alignment horizontal="center" readingOrder="0"/>
    </xf>
    <xf borderId="0" fillId="0" fontId="3" numFmtId="0" xfId="0" applyAlignment="1" applyFont="1">
      <alignment horizontal="center" readingOrder="0"/>
    </xf>
    <xf borderId="39" fillId="2" fontId="1" numFmtId="0" xfId="0" applyAlignment="1" applyBorder="1" applyFill="1" applyFont="1">
      <alignment horizontal="center" readingOrder="0"/>
    </xf>
    <xf borderId="39" fillId="0" fontId="1" numFmtId="0" xfId="0" applyAlignment="1" applyBorder="1" applyFont="1">
      <alignment readingOrder="0"/>
    </xf>
    <xf borderId="39" fillId="0" fontId="4" numFmtId="0" xfId="0" applyAlignment="1" applyBorder="1" applyFont="1">
      <alignment readingOrder="0"/>
    </xf>
    <xf borderId="39" fillId="3" fontId="1" numFmtId="0" xfId="0" applyBorder="1" applyFill="1" applyFont="1"/>
    <xf borderId="40" fillId="3" fontId="1" numFmtId="0" xfId="0" applyAlignment="1" applyBorder="1" applyFont="1">
      <alignment horizontal="center" readingOrder="0"/>
    </xf>
    <xf borderId="40" fillId="0" fontId="1" numFmtId="0" xfId="0" applyAlignment="1" applyBorder="1" applyFont="1">
      <alignment readingOrder="0"/>
    </xf>
    <xf borderId="39" fillId="0" fontId="5" numFmtId="0" xfId="0" applyAlignment="1" applyBorder="1" applyFont="1">
      <alignment readingOrder="0"/>
    </xf>
    <xf borderId="40" fillId="2" fontId="1" numFmtId="0" xfId="0" applyBorder="1" applyFont="1"/>
    <xf borderId="40" fillId="3" fontId="1" numFmtId="0" xfId="0" applyBorder="1" applyFont="1"/>
    <xf borderId="40" fillId="2" fontId="1" numFmtId="0" xfId="0" applyAlignment="1" applyBorder="1" applyFont="1">
      <alignment horizontal="center" readingOrder="0"/>
    </xf>
    <xf quotePrefix="1" borderId="40" fillId="0" fontId="1" numFmtId="0" xfId="0" applyAlignment="1" applyBorder="1" applyFont="1">
      <alignment readingOrder="0"/>
    </xf>
    <xf borderId="40" fillId="4" fontId="1" numFmtId="0" xfId="0" applyAlignment="1" applyBorder="1" applyFill="1" applyFont="1">
      <alignment horizontal="center" readingOrder="0"/>
    </xf>
    <xf borderId="40" fillId="4" fontId="1" numFmtId="0" xfId="0" applyBorder="1" applyFont="1"/>
    <xf borderId="40" fillId="5" fontId="1" numFmtId="0" xfId="0" applyBorder="1" applyFill="1" applyFont="1"/>
    <xf borderId="40" fillId="5" fontId="1" numFmtId="0" xfId="0" applyAlignment="1" applyBorder="1" applyFont="1">
      <alignment horizontal="center" readingOrder="0"/>
    </xf>
    <xf borderId="40" fillId="0" fontId="6" numFmtId="0" xfId="0" applyAlignment="1" applyBorder="1" applyFont="1">
      <alignment readingOrder="0"/>
    </xf>
    <xf borderId="0" fillId="0" fontId="7" numFmtId="0" xfId="0" applyAlignment="1" applyFont="1">
      <alignment readingOrder="0"/>
    </xf>
    <xf borderId="40" fillId="6" fontId="1" numFmtId="0" xfId="0" applyBorder="1" applyFill="1" applyFont="1"/>
    <xf borderId="0" fillId="7" fontId="1" numFmtId="0" xfId="0" applyAlignment="1" applyFill="1" applyFont="1">
      <alignment readingOrder="0"/>
    </xf>
    <xf borderId="40" fillId="8" fontId="1" numFmtId="0" xfId="0" applyBorder="1" applyFill="1" applyFont="1"/>
    <xf borderId="40" fillId="0" fontId="8" numFmtId="0" xfId="0" applyAlignment="1" applyBorder="1" applyFont="1">
      <alignment readingOrder="0"/>
    </xf>
    <xf borderId="40" fillId="8" fontId="1" numFmtId="0" xfId="0" applyAlignment="1" applyBorder="1" applyFont="1">
      <alignment horizontal="center" readingOrder="0"/>
    </xf>
    <xf borderId="40" fillId="6" fontId="1" numFmtId="0" xfId="0" applyAlignment="1" applyBorder="1" applyFont="1">
      <alignment horizontal="center" readingOrder="0"/>
    </xf>
    <xf borderId="41" fillId="0" fontId="9" numFmtId="0" xfId="0" applyAlignment="1" applyBorder="1" applyFont="1">
      <alignment readingOrder="0"/>
    </xf>
    <xf borderId="42" fillId="0" fontId="3" numFmtId="0" xfId="0" applyAlignment="1" applyBorder="1" applyFont="1">
      <alignment horizontal="center" readingOrder="0" vertical="bottom"/>
    </xf>
    <xf borderId="24" fillId="0" fontId="3" numFmtId="0" xfId="0" applyAlignment="1" applyBorder="1" applyFont="1">
      <alignment horizontal="center" readingOrder="0" vertical="bottom"/>
    </xf>
    <xf borderId="15" fillId="0" fontId="3" numFmtId="0" xfId="0" applyAlignment="1" applyBorder="1" applyFont="1">
      <alignment horizontal="center" readingOrder="0"/>
    </xf>
    <xf borderId="43" fillId="0" fontId="3" numFmtId="0" xfId="0" applyAlignment="1" applyBorder="1" applyFont="1">
      <alignment horizontal="center" readingOrder="0"/>
    </xf>
    <xf borderId="44" fillId="0" fontId="3" numFmtId="0" xfId="0" applyAlignment="1" applyBorder="1" applyFont="1">
      <alignment horizontal="center" readingOrder="0"/>
    </xf>
    <xf borderId="45" fillId="0" fontId="2" numFmtId="0" xfId="0" applyBorder="1" applyFont="1"/>
    <xf borderId="46" fillId="0" fontId="2" numFmtId="0" xfId="0" applyBorder="1" applyFont="1"/>
    <xf borderId="25" fillId="0" fontId="2" numFmtId="0" xfId="0" applyBorder="1" applyFont="1"/>
    <xf borderId="47" fillId="0" fontId="2" numFmtId="0" xfId="0" applyBorder="1" applyFont="1"/>
    <xf borderId="48" fillId="0" fontId="3" numFmtId="0" xfId="0" applyAlignment="1" applyBorder="1" applyFont="1">
      <alignment horizontal="center" readingOrder="0"/>
    </xf>
    <xf borderId="38" fillId="0" fontId="3" numFmtId="0" xfId="0" applyAlignment="1" applyBorder="1" applyFont="1">
      <alignment horizontal="center" readingOrder="0" shrinkToFit="0" wrapText="1"/>
    </xf>
    <xf borderId="49" fillId="0" fontId="3" numFmtId="0" xfId="0" applyAlignment="1" applyBorder="1" applyFont="1">
      <alignment horizontal="center" readingOrder="0"/>
    </xf>
    <xf borderId="0" fillId="0" fontId="3" numFmtId="0" xfId="0" applyAlignment="1" applyFont="1">
      <alignment readingOrder="0" vertical="center"/>
    </xf>
    <xf borderId="0" fillId="0" fontId="3" numFmtId="0" xfId="0" applyAlignment="1" applyFont="1">
      <alignment horizontal="center" readingOrder="0" vertical="center"/>
    </xf>
    <xf borderId="45" fillId="0" fontId="3" numFmtId="0" xfId="0" applyAlignment="1" applyBorder="1" applyFont="1">
      <alignment readingOrder="0" vertical="center"/>
    </xf>
    <xf borderId="45" fillId="0" fontId="3" numFmtId="0" xfId="0" applyAlignment="1" applyBorder="1" applyFont="1">
      <alignment horizontal="center" readingOrder="0"/>
    </xf>
    <xf borderId="0" fillId="0" fontId="1" numFmtId="0" xfId="0" applyAlignment="1" applyFont="1">
      <alignment horizontal="center" readingOrder="0"/>
    </xf>
    <xf borderId="0" fillId="0" fontId="1" numFmtId="0" xfId="0" applyAlignment="1" applyFont="1">
      <alignment readingOrder="0" shrinkToFit="0" wrapText="1"/>
    </xf>
    <xf borderId="0" fillId="0" fontId="1" numFmtId="0" xfId="0" applyFont="1"/>
    <xf borderId="0" fillId="0" fontId="1" numFmtId="0" xfId="0" applyAlignment="1" applyFont="1">
      <alignment horizontal="center"/>
    </xf>
    <xf borderId="45" fillId="0" fontId="1" numFmtId="0" xfId="0" applyBorder="1" applyFont="1"/>
    <xf borderId="0" fillId="0" fontId="1" numFmtId="0" xfId="0" applyAlignment="1" applyFont="1">
      <alignment shrinkToFit="0" wrapText="1"/>
    </xf>
    <xf borderId="50" fillId="0" fontId="2" numFmtId="0" xfId="0" applyBorder="1" applyFont="1"/>
    <xf borderId="51" fillId="0" fontId="2" numFmtId="0" xfId="0" applyBorder="1" applyFont="1"/>
    <xf borderId="51" fillId="0" fontId="3" numFmtId="0" xfId="0" applyAlignment="1" applyBorder="1" applyFont="1">
      <alignment horizontal="center" readingOrder="0"/>
    </xf>
    <xf borderId="52" fillId="0" fontId="3" numFmtId="0" xfId="0" applyAlignment="1" applyBorder="1" applyFont="1">
      <alignment horizontal="center" readingOrder="0"/>
    </xf>
    <xf borderId="50" fillId="0" fontId="1" numFmtId="0" xfId="0" applyAlignment="1" applyBorder="1" applyFont="1">
      <alignment horizontal="center" readingOrder="0"/>
    </xf>
    <xf borderId="50" fillId="0" fontId="1" numFmtId="0" xfId="0" applyAlignment="1" applyBorder="1" applyFont="1">
      <alignment readingOrder="0" shrinkToFit="0" wrapText="1"/>
    </xf>
    <xf borderId="50" fillId="0" fontId="1" numFmtId="0" xfId="0" applyBorder="1" applyFont="1"/>
    <xf borderId="50" fillId="0" fontId="1" numFmtId="0" xfId="0" applyAlignment="1" applyBorder="1" applyFont="1">
      <alignment readingOrder="0"/>
    </xf>
    <xf borderId="50" fillId="0" fontId="1" numFmtId="0" xfId="0" applyAlignment="1" applyBorder="1" applyFont="1">
      <alignment horizontal="center"/>
    </xf>
    <xf borderId="51" fillId="0" fontId="1" numFmtId="0" xfId="0" applyBorder="1" applyFont="1"/>
    <xf borderId="0" fillId="0" fontId="10" numFmtId="0" xfId="0" applyFont="1"/>
    <xf borderId="50" fillId="0" fontId="10" numFmtId="0" xfId="0" applyBorder="1" applyFont="1"/>
    <xf borderId="38" fillId="0" fontId="3" numFmtId="0" xfId="0" applyAlignment="1" applyBorder="1" applyFont="1">
      <alignment horizontal="center" readingOrder="0" vertical="center"/>
    </xf>
    <xf borderId="38" fillId="0" fontId="3" numFmtId="0" xfId="0" applyAlignment="1" applyBorder="1" applyFont="1">
      <alignment horizontal="center" readingOrder="0" shrinkToFit="0" vertical="center" wrapText="1"/>
    </xf>
    <xf borderId="38" fillId="0" fontId="3" numFmtId="0" xfId="0" applyAlignment="1" applyBorder="1" applyFont="1">
      <alignment horizontal="center" readingOrder="0" shrinkToFit="0" vertical="bottom" wrapText="1"/>
    </xf>
    <xf borderId="39" fillId="0" fontId="1" numFmtId="0" xfId="0" applyAlignment="1" applyBorder="1" applyFont="1">
      <alignment horizontal="center" readingOrder="0" vertical="center"/>
    </xf>
    <xf borderId="39" fillId="0" fontId="1" numFmtId="0" xfId="0" applyAlignment="1" applyBorder="1" applyFont="1">
      <alignment readingOrder="0" vertical="center"/>
    </xf>
    <xf borderId="39" fillId="2" fontId="1" numFmtId="0" xfId="0" applyBorder="1" applyFont="1"/>
    <xf borderId="0" fillId="0" fontId="1" numFmtId="0" xfId="0" applyAlignment="1" applyFont="1">
      <alignment readingOrder="0" shrinkToFit="0" vertical="top" wrapText="1"/>
    </xf>
    <xf borderId="40" fillId="0" fontId="1" numFmtId="0" xfId="0" applyAlignment="1" applyBorder="1" applyFont="1">
      <alignment horizontal="center" readingOrder="0" vertical="center"/>
    </xf>
    <xf borderId="40" fillId="0" fontId="1" numFmtId="0" xfId="0" applyAlignment="1" applyBorder="1" applyFont="1">
      <alignment readingOrder="0" vertical="center"/>
    </xf>
    <xf borderId="0" fillId="0" fontId="11" numFmtId="0" xfId="0" applyAlignment="1" applyFont="1">
      <alignment readingOrder="0" shrinkToFit="0" vertical="top" wrapText="1"/>
    </xf>
    <xf borderId="0" fillId="0" fontId="1" numFmtId="0" xfId="0" applyAlignment="1" applyFont="1">
      <alignment shrinkToFit="0" vertical="top" wrapText="1"/>
    </xf>
    <xf borderId="0" fillId="9" fontId="1" numFmtId="0" xfId="0" applyFill="1" applyFont="1"/>
    <xf borderId="40" fillId="0" fontId="1" numFmtId="0" xfId="0" applyAlignment="1" applyBorder="1" applyFont="1">
      <alignment horizontal="center" vertical="center"/>
    </xf>
    <xf borderId="40" fillId="0" fontId="1" numFmtId="0" xfId="0" applyAlignment="1" applyBorder="1" applyFont="1">
      <alignment vertical="center"/>
    </xf>
    <xf borderId="53" fillId="0" fontId="1" numFmtId="0" xfId="0" applyAlignment="1" applyBorder="1" applyFont="1">
      <alignment readingOrder="0" shrinkToFit="0" vertical="top" wrapText="1"/>
    </xf>
    <xf borderId="54" fillId="0" fontId="2" numFmtId="0" xfId="0" applyBorder="1" applyFont="1"/>
    <xf borderId="55" fillId="0" fontId="2" numFmtId="0" xfId="0" applyBorder="1" applyFont="1"/>
    <xf borderId="20" fillId="0" fontId="2" numFmtId="0" xfId="0" applyBorder="1" applyFont="1"/>
    <xf borderId="44" fillId="0" fontId="2" numFmtId="0" xfId="0" applyBorder="1" applyFont="1"/>
    <xf borderId="56" fillId="0" fontId="2" numFmtId="0" xfId="0" applyBorder="1" applyFont="1"/>
    <xf borderId="57" fillId="0" fontId="2" numFmtId="0" xfId="0" applyBorder="1" applyFont="1"/>
    <xf borderId="58" fillId="0" fontId="2" numFmtId="0" xfId="0" applyBorder="1" applyFont="1"/>
    <xf borderId="2" fillId="0" fontId="1" numFmtId="0" xfId="0" applyAlignment="1" applyBorder="1" applyFont="1">
      <alignment readingOrder="0" shrinkToFit="0" vertical="top" wrapText="0"/>
    </xf>
    <xf borderId="53" fillId="0" fontId="1" numFmtId="0" xfId="0" applyAlignment="1" applyBorder="1" applyFont="1">
      <alignment readingOrder="0" shrinkToFit="0" vertical="top" wrapText="0"/>
    </xf>
    <xf borderId="59" fillId="0" fontId="2" numFmtId="0" xfId="0" applyBorder="1" applyFont="1"/>
    <xf borderId="60" fillId="0" fontId="2" numFmtId="0" xfId="0" applyBorder="1" applyFont="1"/>
    <xf borderId="61" fillId="0" fontId="2" numFmtId="0" xfId="0" applyBorder="1" applyFont="1"/>
    <xf borderId="62" fillId="0" fontId="3" numFmtId="0" xfId="0" applyAlignment="1" applyBorder="1" applyFont="1">
      <alignment horizontal="center" readingOrder="0"/>
    </xf>
    <xf borderId="63" fillId="0" fontId="3" numFmtId="0" xfId="0" applyAlignment="1" applyBorder="1" applyFont="1">
      <alignment horizontal="center" readingOrder="0"/>
    </xf>
    <xf borderId="64" fillId="0" fontId="1" numFmtId="0" xfId="0" applyBorder="1" applyFont="1"/>
    <xf borderId="65" fillId="0" fontId="1" numFmtId="0" xfId="0" applyAlignment="1" applyBorder="1" applyFont="1">
      <alignment horizontal="center" readingOrder="0"/>
    </xf>
    <xf borderId="66" fillId="0" fontId="1" numFmtId="0" xfId="0" applyAlignment="1" applyBorder="1" applyFont="1">
      <alignment horizontal="center" readingOrder="0"/>
    </xf>
    <xf borderId="64" fillId="0" fontId="2" numFmtId="0" xfId="0" applyBorder="1" applyFont="1"/>
    <xf borderId="67" fillId="0" fontId="1" numFmtId="0" xfId="0" applyAlignment="1" applyBorder="1" applyFont="1">
      <alignment horizontal="center" readingOrder="0"/>
    </xf>
    <xf borderId="68" fillId="0" fontId="1" numFmtId="0" xfId="0" applyAlignment="1" applyBorder="1" applyFont="1">
      <alignment horizontal="center" readingOrder="0"/>
    </xf>
    <xf borderId="69" fillId="0" fontId="2" numFmtId="0" xfId="0" applyBorder="1" applyFont="1"/>
    <xf borderId="22" fillId="0" fontId="2" numFmtId="0" xfId="0" applyBorder="1" applyFont="1"/>
    <xf borderId="70" fillId="0" fontId="2" numFmtId="0" xfId="0" applyBorder="1" applyFont="1"/>
    <xf borderId="71" fillId="0" fontId="1" numFmtId="0" xfId="0" applyAlignment="1" applyBorder="1" applyFont="1">
      <alignment readingOrder="0"/>
    </xf>
    <xf borderId="17" fillId="0" fontId="2" numFmtId="0" xfId="0" applyBorder="1" applyFont="1"/>
    <xf borderId="72" fillId="0" fontId="2" numFmtId="0" xfId="0" applyBorder="1" applyFont="1"/>
    <xf borderId="53" fillId="0" fontId="1" numFmtId="0" xfId="0" applyAlignment="1" applyBorder="1" applyFont="1">
      <alignment readingOrder="0" vertical="top"/>
    </xf>
    <xf borderId="9" fillId="0" fontId="12" numFmtId="0" xfId="0" applyAlignment="1" applyBorder="1" applyFont="1">
      <alignment readingOrder="0"/>
    </xf>
    <xf borderId="2" fillId="0" fontId="1" numFmtId="0" xfId="0" applyAlignment="1" applyBorder="1" applyFont="1">
      <alignment readingOrder="0" shrinkToFit="0" vertical="top" wrapText="1"/>
    </xf>
    <xf borderId="73" fillId="0" fontId="1" numFmtId="0" xfId="0" applyBorder="1" applyFont="1"/>
    <xf borderId="74" fillId="0" fontId="3" numFmtId="0" xfId="0" applyAlignment="1" applyBorder="1" applyFont="1">
      <alignment horizontal="center" readingOrder="0" vertical="center"/>
    </xf>
    <xf borderId="75" fillId="0" fontId="3" numFmtId="0" xfId="0" applyAlignment="1" applyBorder="1" applyFont="1">
      <alignment horizontal="center" readingOrder="0" vertical="center"/>
    </xf>
    <xf borderId="39" fillId="4" fontId="1" numFmtId="0" xfId="0" applyAlignment="1" applyBorder="1" applyFont="1">
      <alignment readingOrder="0"/>
    </xf>
    <xf borderId="76" fillId="0" fontId="1" numFmtId="0" xfId="0" applyAlignment="1" applyBorder="1" applyFont="1">
      <alignment readingOrder="0"/>
    </xf>
    <xf borderId="40" fillId="4" fontId="1" numFmtId="0" xfId="0" applyAlignment="1" applyBorder="1" applyFont="1">
      <alignment readingOrder="0"/>
    </xf>
    <xf borderId="77" fillId="0" fontId="1" numFmtId="0" xfId="0" applyAlignment="1" applyBorder="1" applyFont="1">
      <alignment readingOrder="0"/>
    </xf>
    <xf borderId="40" fillId="5" fontId="1" numFmtId="0" xfId="0" applyAlignment="1" applyBorder="1" applyFont="1">
      <alignment readingOrder="0"/>
    </xf>
    <xf borderId="40" fillId="0" fontId="1" numFmtId="0" xfId="0" applyBorder="1" applyFont="1"/>
    <xf borderId="77" fillId="0" fontId="1" numFmtId="0" xfId="0" applyBorder="1" applyFont="1"/>
    <xf borderId="0" fillId="10" fontId="3" numFmtId="0" xfId="0" applyAlignment="1" applyFill="1" applyFont="1">
      <alignment horizontal="center" readingOrder="0" vertical="center"/>
    </xf>
    <xf borderId="0" fillId="11" fontId="3" numFmtId="0" xfId="0" applyAlignment="1" applyFill="1" applyFont="1">
      <alignment horizontal="center" readingOrder="0" vertical="center"/>
    </xf>
    <xf borderId="0" fillId="12" fontId="3" numFmtId="0" xfId="0" applyAlignment="1" applyFill="1" applyFont="1">
      <alignment horizontal="center" readingOrder="0" vertical="center"/>
    </xf>
    <xf borderId="78" fillId="0" fontId="3" numFmtId="0" xfId="0" applyAlignment="1" applyBorder="1" applyFont="1">
      <alignment horizontal="center" readingOrder="0" vertical="center"/>
    </xf>
    <xf borderId="79" fillId="0" fontId="3" numFmtId="0" xfId="0" applyAlignment="1" applyBorder="1" applyFont="1">
      <alignment horizontal="center" readingOrder="0" vertical="center"/>
    </xf>
    <xf borderId="80" fillId="0" fontId="2" numFmtId="0" xfId="0" applyBorder="1" applyFont="1"/>
    <xf borderId="79" fillId="0" fontId="3" numFmtId="0" xfId="0" applyAlignment="1" applyBorder="1" applyFont="1">
      <alignment horizontal="center" readingOrder="0" shrinkToFit="0" vertical="center" wrapText="1"/>
    </xf>
    <xf borderId="39" fillId="13" fontId="1" numFmtId="0" xfId="0" applyAlignment="1" applyBorder="1" applyFill="1" applyFont="1">
      <alignment readingOrder="0"/>
    </xf>
    <xf borderId="81" fillId="13" fontId="1" numFmtId="0" xfId="0" applyAlignment="1" applyBorder="1" applyFont="1">
      <alignment readingOrder="0"/>
    </xf>
    <xf borderId="82" fillId="0" fontId="1" numFmtId="0" xfId="0" applyAlignment="1" applyBorder="1" applyFont="1">
      <alignment readingOrder="0"/>
    </xf>
    <xf borderId="51" fillId="0" fontId="1" numFmtId="0" xfId="0" applyAlignment="1" applyBorder="1" applyFont="1">
      <alignment readingOrder="0"/>
    </xf>
    <xf borderId="83" fillId="0" fontId="1" numFmtId="0" xfId="0" applyAlignment="1" applyBorder="1" applyFont="1">
      <alignment readingOrder="0"/>
    </xf>
    <xf borderId="40" fillId="13" fontId="1" numFmtId="0" xfId="0" applyAlignment="1" applyBorder="1" applyFont="1">
      <alignment readingOrder="0"/>
    </xf>
    <xf borderId="84" fillId="13" fontId="1" numFmtId="0" xfId="0" applyAlignment="1" applyBorder="1" applyFont="1">
      <alignment readingOrder="0"/>
    </xf>
    <xf borderId="85" fillId="0" fontId="1" numFmtId="0" xfId="0" applyAlignment="1" applyBorder="1" applyFont="1">
      <alignment readingOrder="0"/>
    </xf>
    <xf borderId="86" fillId="13" fontId="1" numFmtId="0" xfId="0" applyAlignment="1" applyBorder="1" applyFont="1">
      <alignment readingOrder="0"/>
    </xf>
    <xf borderId="87" fillId="13" fontId="1" numFmtId="0" xfId="0" applyAlignment="1" applyBorder="1" applyFont="1">
      <alignment readingOrder="0"/>
    </xf>
    <xf borderId="88" fillId="0" fontId="1" numFmtId="0" xfId="0" applyAlignment="1" applyBorder="1" applyFont="1">
      <alignment readingOrder="0"/>
    </xf>
    <xf borderId="89" fillId="0" fontId="1" numFmtId="0" xfId="0" applyAlignment="1" applyBorder="1" applyFont="1">
      <alignment readingOrder="0"/>
    </xf>
    <xf borderId="90" fillId="14" fontId="1" numFmtId="0" xfId="0" applyAlignment="1" applyBorder="1" applyFill="1" applyFont="1">
      <alignment readingOrder="0"/>
    </xf>
    <xf borderId="91" fillId="14" fontId="1" numFmtId="0" xfId="0" applyAlignment="1" applyBorder="1" applyFont="1">
      <alignment readingOrder="0"/>
    </xf>
    <xf borderId="92" fillId="0" fontId="1" numFmtId="0" xfId="0" applyAlignment="1" applyBorder="1" applyFont="1">
      <alignment readingOrder="0"/>
    </xf>
    <xf borderId="93" fillId="0" fontId="1" numFmtId="0" xfId="0" applyAlignment="1" applyBorder="1" applyFont="1">
      <alignment readingOrder="0"/>
    </xf>
    <xf borderId="40" fillId="14" fontId="1" numFmtId="0" xfId="0" applyAlignment="1" applyBorder="1" applyFont="1">
      <alignment readingOrder="0"/>
    </xf>
    <xf borderId="84" fillId="14" fontId="1" numFmtId="0" xfId="0" applyAlignment="1" applyBorder="1" applyFont="1">
      <alignment readingOrder="0"/>
    </xf>
    <xf borderId="38" fillId="0" fontId="3" numFmtId="0" xfId="0" applyAlignment="1" applyBorder="1" applyFont="1">
      <alignment horizontal="center" readingOrder="0" vertical="bottom"/>
    </xf>
    <xf borderId="39" fillId="0" fontId="1" numFmtId="0" xfId="0" applyAlignment="1" applyBorder="1" applyFont="1">
      <alignment readingOrder="0" vertical="top"/>
    </xf>
    <xf borderId="39" fillId="0" fontId="1" numFmtId="0" xfId="0" applyAlignment="1" applyBorder="1" applyFont="1">
      <alignment readingOrder="0" shrinkToFit="0" vertical="top" wrapText="1"/>
    </xf>
    <xf borderId="82" fillId="0" fontId="1" numFmtId="0" xfId="0" applyAlignment="1" applyBorder="1" applyFont="1">
      <alignment readingOrder="0" shrinkToFit="0" vertical="top" wrapText="1"/>
    </xf>
    <xf borderId="40" fillId="0" fontId="1" numFmtId="0" xfId="0" applyAlignment="1" applyBorder="1" applyFont="1">
      <alignment readingOrder="0" vertical="top"/>
    </xf>
    <xf borderId="40" fillId="0" fontId="1" numFmtId="0" xfId="0" applyAlignment="1" applyBorder="1" applyFont="1">
      <alignment readingOrder="0" shrinkToFit="0" vertical="top" wrapText="1"/>
    </xf>
    <xf borderId="83" fillId="0" fontId="1" numFmtId="0" xfId="0" applyAlignment="1" applyBorder="1" applyFont="1">
      <alignment readingOrder="0" shrinkToFit="0" vertical="top" wrapText="1"/>
    </xf>
    <xf borderId="40" fillId="0" fontId="11" numFmtId="0" xfId="0" applyAlignment="1" applyBorder="1" applyFont="1">
      <alignment readingOrder="0" shrinkToFit="0" vertical="top" wrapText="1"/>
    </xf>
    <xf borderId="0" fillId="0" fontId="3" numFmtId="0" xfId="0" applyAlignment="1" applyFont="1">
      <alignment horizontal="left" readingOrder="0"/>
    </xf>
    <xf borderId="0" fillId="0" fontId="13" numFmtId="0" xfId="0" applyAlignment="1" applyFont="1">
      <alignment horizontal="center" readingOrder="0"/>
    </xf>
    <xf borderId="94" fillId="0" fontId="3" numFmtId="0" xfId="0" applyAlignment="1" applyBorder="1" applyFont="1">
      <alignment horizontal="center" readingOrder="0"/>
    </xf>
    <xf borderId="95" fillId="0" fontId="3" numFmtId="0" xfId="0" applyAlignment="1" applyBorder="1" applyFont="1">
      <alignment horizontal="center" readingOrder="0"/>
    </xf>
    <xf borderId="96" fillId="0" fontId="2" numFmtId="0" xfId="0" applyBorder="1" applyFont="1"/>
    <xf borderId="85" fillId="0" fontId="2" numFmtId="0" xfId="0" applyBorder="1" applyFont="1"/>
    <xf borderId="97" fillId="0" fontId="3" numFmtId="0" xfId="0" applyAlignment="1" applyBorder="1" applyFont="1">
      <alignment readingOrder="0"/>
    </xf>
    <xf borderId="45" fillId="0" fontId="14" numFmtId="0" xfId="0" applyBorder="1" applyFont="1"/>
    <xf borderId="51" fillId="0" fontId="14" numFmtId="0" xfId="0" applyBorder="1" applyFont="1"/>
    <xf borderId="0" fillId="0" fontId="1" numFmtId="0" xfId="0" applyAlignment="1" applyFont="1">
      <alignment readingOrder="0"/>
    </xf>
    <xf borderId="24" fillId="0" fontId="1" numFmtId="0" xfId="0" applyBorder="1" applyFont="1"/>
    <xf borderId="41" fillId="0" fontId="1" numFmtId="0" xfId="0" applyBorder="1" applyFont="1"/>
    <xf borderId="0" fillId="0" fontId="1" numFmtId="0" xfId="0" applyAlignment="1" applyFont="1">
      <alignment horizontal="right" readingOrder="0"/>
    </xf>
    <xf borderId="7" fillId="0" fontId="1" numFmtId="0" xfId="0" applyBorder="1" applyFont="1"/>
    <xf quotePrefix="1" borderId="0" fillId="0" fontId="1" numFmtId="0" xfId="0" applyAlignment="1" applyFont="1">
      <alignment readingOrder="0"/>
    </xf>
  </cellXfs>
  <cellStyles count="1">
    <cellStyle xfId="0" name="Normal" builtinId="0"/>
  </cellStyles>
  <dxfs count="9">
    <dxf>
      <font/>
      <fill>
        <patternFill patternType="solid">
          <fgColor rgb="FF55504A"/>
          <bgColor rgb="FF55504A"/>
        </patternFill>
      </fill>
      <border/>
    </dxf>
    <dxf>
      <font/>
      <fill>
        <patternFill patternType="solid">
          <fgColor rgb="FF44552E"/>
          <bgColor rgb="FF44552E"/>
        </patternFill>
      </fill>
      <border/>
    </dxf>
    <dxf>
      <font/>
      <fill>
        <patternFill patternType="solid">
          <fgColor rgb="FF2C5263"/>
          <bgColor rgb="FF2C5263"/>
        </patternFill>
      </fill>
      <border/>
    </dxf>
    <dxf>
      <font/>
      <fill>
        <patternFill patternType="solid">
          <fgColor rgb="FF443359"/>
          <bgColor rgb="FF443359"/>
        </patternFill>
      </fill>
      <border/>
    </dxf>
    <dxf>
      <font/>
      <fill>
        <patternFill patternType="solid">
          <fgColor rgb="FF814C29"/>
          <bgColor rgb="FF814C29"/>
        </patternFill>
      </fill>
      <border/>
    </dxf>
    <dxf>
      <font/>
      <fill>
        <patternFill patternType="solid">
          <fgColor rgb="FF6C2921"/>
          <bgColor rgb="FF6C2921"/>
        </patternFill>
      </fill>
      <border/>
    </dxf>
    <dxf>
      <font>
        <color rgb="FFEA4335"/>
      </font>
      <fill>
        <patternFill patternType="solid">
          <fgColor theme="0"/>
          <bgColor theme="0"/>
        </patternFill>
      </fill>
      <border/>
    </dxf>
    <dxf>
      <font>
        <color rgb="FF11A9CC"/>
      </font>
      <fill>
        <patternFill patternType="solid">
          <fgColor theme="0"/>
          <bgColor theme="0"/>
        </patternFill>
      </fill>
      <border/>
    </dxf>
    <dxf>
      <font>
        <color theme="1"/>
      </font>
      <fill>
        <patternFill patternType="solid">
          <fgColor theme="0"/>
          <bgColor theme="0"/>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pivotCacheDefinition" Target="pivotCache/pivotCacheDefinition1.xml"/><Relationship Id="rId16" Type="http://schemas.openxmlformats.org/officeDocument/2006/relationships/worksheet" Target="worksheets/sheet13.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40" Type="http://schemas.openxmlformats.org/officeDocument/2006/relationships/image" Target="../media/image39.png"/><Relationship Id="rId42" Type="http://schemas.openxmlformats.org/officeDocument/2006/relationships/image" Target="../media/image45.png"/><Relationship Id="rId41" Type="http://schemas.openxmlformats.org/officeDocument/2006/relationships/image" Target="../media/image35.png"/><Relationship Id="rId44" Type="http://schemas.openxmlformats.org/officeDocument/2006/relationships/image" Target="../media/image36.png"/><Relationship Id="rId43" Type="http://schemas.openxmlformats.org/officeDocument/2006/relationships/image" Target="../media/image34.png"/><Relationship Id="rId46" Type="http://schemas.openxmlformats.org/officeDocument/2006/relationships/image" Target="../media/image37.png"/><Relationship Id="rId45" Type="http://schemas.openxmlformats.org/officeDocument/2006/relationships/image" Target="../media/image38.png"/><Relationship Id="rId107" Type="http://schemas.openxmlformats.org/officeDocument/2006/relationships/image" Target="../media/image105.png"/><Relationship Id="rId106" Type="http://schemas.openxmlformats.org/officeDocument/2006/relationships/image" Target="../media/image100.png"/><Relationship Id="rId105" Type="http://schemas.openxmlformats.org/officeDocument/2006/relationships/image" Target="../media/image103.png"/><Relationship Id="rId104" Type="http://schemas.openxmlformats.org/officeDocument/2006/relationships/image" Target="../media/image98.png"/><Relationship Id="rId109" Type="http://schemas.openxmlformats.org/officeDocument/2006/relationships/image" Target="../media/image107.png"/><Relationship Id="rId108" Type="http://schemas.openxmlformats.org/officeDocument/2006/relationships/image" Target="../media/image101.png"/><Relationship Id="rId48" Type="http://schemas.openxmlformats.org/officeDocument/2006/relationships/image" Target="../media/image42.png"/><Relationship Id="rId47" Type="http://schemas.openxmlformats.org/officeDocument/2006/relationships/image" Target="../media/image53.png"/><Relationship Id="rId49" Type="http://schemas.openxmlformats.org/officeDocument/2006/relationships/image" Target="../media/image48.png"/><Relationship Id="rId103" Type="http://schemas.openxmlformats.org/officeDocument/2006/relationships/image" Target="../media/image106.png"/><Relationship Id="rId102" Type="http://schemas.openxmlformats.org/officeDocument/2006/relationships/image" Target="../media/image99.png"/><Relationship Id="rId101" Type="http://schemas.openxmlformats.org/officeDocument/2006/relationships/image" Target="../media/image121.png"/><Relationship Id="rId100" Type="http://schemas.openxmlformats.org/officeDocument/2006/relationships/image" Target="../media/image97.png"/><Relationship Id="rId31" Type="http://schemas.openxmlformats.org/officeDocument/2006/relationships/image" Target="../media/image51.png"/><Relationship Id="rId30" Type="http://schemas.openxmlformats.org/officeDocument/2006/relationships/image" Target="../media/image43.png"/><Relationship Id="rId33" Type="http://schemas.openxmlformats.org/officeDocument/2006/relationships/image" Target="../media/image50.png"/><Relationship Id="rId32" Type="http://schemas.openxmlformats.org/officeDocument/2006/relationships/image" Target="../media/image27.png"/><Relationship Id="rId35" Type="http://schemas.openxmlformats.org/officeDocument/2006/relationships/image" Target="../media/image30.png"/><Relationship Id="rId34" Type="http://schemas.openxmlformats.org/officeDocument/2006/relationships/image" Target="../media/image25.png"/><Relationship Id="rId37" Type="http://schemas.openxmlformats.org/officeDocument/2006/relationships/image" Target="../media/image44.png"/><Relationship Id="rId36" Type="http://schemas.openxmlformats.org/officeDocument/2006/relationships/image" Target="../media/image29.png"/><Relationship Id="rId39" Type="http://schemas.openxmlformats.org/officeDocument/2006/relationships/image" Target="../media/image32.png"/><Relationship Id="rId38" Type="http://schemas.openxmlformats.org/officeDocument/2006/relationships/image" Target="../media/image41.png"/><Relationship Id="rId20" Type="http://schemas.openxmlformats.org/officeDocument/2006/relationships/image" Target="../media/image24.png"/><Relationship Id="rId22" Type="http://schemas.openxmlformats.org/officeDocument/2006/relationships/image" Target="../media/image1.png"/><Relationship Id="rId21" Type="http://schemas.openxmlformats.org/officeDocument/2006/relationships/image" Target="../media/image10.png"/><Relationship Id="rId24" Type="http://schemas.openxmlformats.org/officeDocument/2006/relationships/image" Target="../media/image3.png"/><Relationship Id="rId23" Type="http://schemas.openxmlformats.org/officeDocument/2006/relationships/image" Target="../media/image21.png"/><Relationship Id="rId26" Type="http://schemas.openxmlformats.org/officeDocument/2006/relationships/image" Target="../media/image40.png"/><Relationship Id="rId121" Type="http://schemas.openxmlformats.org/officeDocument/2006/relationships/image" Target="../media/image115.png"/><Relationship Id="rId25" Type="http://schemas.openxmlformats.org/officeDocument/2006/relationships/image" Target="../media/image22.png"/><Relationship Id="rId120" Type="http://schemas.openxmlformats.org/officeDocument/2006/relationships/image" Target="../media/image123.png"/><Relationship Id="rId28" Type="http://schemas.openxmlformats.org/officeDocument/2006/relationships/image" Target="../media/image31.png"/><Relationship Id="rId27" Type="http://schemas.openxmlformats.org/officeDocument/2006/relationships/image" Target="../media/image28.png"/><Relationship Id="rId29" Type="http://schemas.openxmlformats.org/officeDocument/2006/relationships/image" Target="../media/image33.png"/><Relationship Id="rId123" Type="http://schemas.openxmlformats.org/officeDocument/2006/relationships/image" Target="../media/image120.png"/><Relationship Id="rId122" Type="http://schemas.openxmlformats.org/officeDocument/2006/relationships/image" Target="../media/image118.png"/><Relationship Id="rId95" Type="http://schemas.openxmlformats.org/officeDocument/2006/relationships/image" Target="../media/image93.png"/><Relationship Id="rId94" Type="http://schemas.openxmlformats.org/officeDocument/2006/relationships/image" Target="../media/image89.png"/><Relationship Id="rId97" Type="http://schemas.openxmlformats.org/officeDocument/2006/relationships/image" Target="../media/image94.png"/><Relationship Id="rId96" Type="http://schemas.openxmlformats.org/officeDocument/2006/relationships/image" Target="../media/image92.png"/><Relationship Id="rId11" Type="http://schemas.openxmlformats.org/officeDocument/2006/relationships/image" Target="../media/image23.png"/><Relationship Id="rId99" Type="http://schemas.openxmlformats.org/officeDocument/2006/relationships/image" Target="../media/image104.png"/><Relationship Id="rId10" Type="http://schemas.openxmlformats.org/officeDocument/2006/relationships/image" Target="../media/image18.png"/><Relationship Id="rId98" Type="http://schemas.openxmlformats.org/officeDocument/2006/relationships/image" Target="../media/image95.png"/><Relationship Id="rId13" Type="http://schemas.openxmlformats.org/officeDocument/2006/relationships/image" Target="../media/image6.png"/><Relationship Id="rId12" Type="http://schemas.openxmlformats.org/officeDocument/2006/relationships/image" Target="../media/image15.png"/><Relationship Id="rId91" Type="http://schemas.openxmlformats.org/officeDocument/2006/relationships/image" Target="../media/image79.png"/><Relationship Id="rId90" Type="http://schemas.openxmlformats.org/officeDocument/2006/relationships/image" Target="../media/image85.png"/><Relationship Id="rId93" Type="http://schemas.openxmlformats.org/officeDocument/2006/relationships/image" Target="../media/image111.png"/><Relationship Id="rId92" Type="http://schemas.openxmlformats.org/officeDocument/2006/relationships/image" Target="../media/image86.png"/><Relationship Id="rId118" Type="http://schemas.openxmlformats.org/officeDocument/2006/relationships/image" Target="../media/image119.png"/><Relationship Id="rId117" Type="http://schemas.openxmlformats.org/officeDocument/2006/relationships/image" Target="../media/image108.png"/><Relationship Id="rId116" Type="http://schemas.openxmlformats.org/officeDocument/2006/relationships/image" Target="../media/image116.png"/><Relationship Id="rId115" Type="http://schemas.openxmlformats.org/officeDocument/2006/relationships/image" Target="../media/image114.png"/><Relationship Id="rId119" Type="http://schemas.openxmlformats.org/officeDocument/2006/relationships/image" Target="../media/image117.png"/><Relationship Id="rId15" Type="http://schemas.openxmlformats.org/officeDocument/2006/relationships/image" Target="../media/image4.png"/><Relationship Id="rId110" Type="http://schemas.openxmlformats.org/officeDocument/2006/relationships/image" Target="../media/image113.png"/><Relationship Id="rId14" Type="http://schemas.openxmlformats.org/officeDocument/2006/relationships/image" Target="../media/image5.png"/><Relationship Id="rId17" Type="http://schemas.openxmlformats.org/officeDocument/2006/relationships/image" Target="../media/image26.png"/><Relationship Id="rId16" Type="http://schemas.openxmlformats.org/officeDocument/2006/relationships/image" Target="../media/image16.png"/><Relationship Id="rId19" Type="http://schemas.openxmlformats.org/officeDocument/2006/relationships/image" Target="../media/image8.png"/><Relationship Id="rId114" Type="http://schemas.openxmlformats.org/officeDocument/2006/relationships/image" Target="../media/image112.png"/><Relationship Id="rId18" Type="http://schemas.openxmlformats.org/officeDocument/2006/relationships/image" Target="../media/image14.png"/><Relationship Id="rId113" Type="http://schemas.openxmlformats.org/officeDocument/2006/relationships/image" Target="../media/image109.png"/><Relationship Id="rId112" Type="http://schemas.openxmlformats.org/officeDocument/2006/relationships/image" Target="../media/image110.png"/><Relationship Id="rId111" Type="http://schemas.openxmlformats.org/officeDocument/2006/relationships/image" Target="../media/image102.png"/><Relationship Id="rId84" Type="http://schemas.openxmlformats.org/officeDocument/2006/relationships/image" Target="../media/image87.png"/><Relationship Id="rId83" Type="http://schemas.openxmlformats.org/officeDocument/2006/relationships/image" Target="../media/image90.png"/><Relationship Id="rId86" Type="http://schemas.openxmlformats.org/officeDocument/2006/relationships/image" Target="../media/image82.png"/><Relationship Id="rId85" Type="http://schemas.openxmlformats.org/officeDocument/2006/relationships/image" Target="../media/image80.png"/><Relationship Id="rId88" Type="http://schemas.openxmlformats.org/officeDocument/2006/relationships/image" Target="../media/image84.png"/><Relationship Id="rId87" Type="http://schemas.openxmlformats.org/officeDocument/2006/relationships/image" Target="../media/image88.png"/><Relationship Id="rId89" Type="http://schemas.openxmlformats.org/officeDocument/2006/relationships/image" Target="../media/image96.png"/><Relationship Id="rId80" Type="http://schemas.openxmlformats.org/officeDocument/2006/relationships/image" Target="../media/image74.png"/><Relationship Id="rId82" Type="http://schemas.openxmlformats.org/officeDocument/2006/relationships/image" Target="../media/image78.png"/><Relationship Id="rId81" Type="http://schemas.openxmlformats.org/officeDocument/2006/relationships/image" Target="../media/image91.png"/><Relationship Id="rId1" Type="http://schemas.openxmlformats.org/officeDocument/2006/relationships/image" Target="../media/image2.png"/><Relationship Id="rId2" Type="http://schemas.openxmlformats.org/officeDocument/2006/relationships/image" Target="../media/image9.png"/><Relationship Id="rId3" Type="http://schemas.openxmlformats.org/officeDocument/2006/relationships/image" Target="../media/image11.png"/><Relationship Id="rId4" Type="http://schemas.openxmlformats.org/officeDocument/2006/relationships/image" Target="../media/image7.png"/><Relationship Id="rId9" Type="http://schemas.openxmlformats.org/officeDocument/2006/relationships/image" Target="../media/image19.png"/><Relationship Id="rId5" Type="http://schemas.openxmlformats.org/officeDocument/2006/relationships/image" Target="../media/image20.png"/><Relationship Id="rId6" Type="http://schemas.openxmlformats.org/officeDocument/2006/relationships/image" Target="../media/image13.png"/><Relationship Id="rId7" Type="http://schemas.openxmlformats.org/officeDocument/2006/relationships/image" Target="../media/image17.png"/><Relationship Id="rId8" Type="http://schemas.openxmlformats.org/officeDocument/2006/relationships/image" Target="../media/image12.png"/><Relationship Id="rId73" Type="http://schemas.openxmlformats.org/officeDocument/2006/relationships/image" Target="../media/image124.png"/><Relationship Id="rId72" Type="http://schemas.openxmlformats.org/officeDocument/2006/relationships/image" Target="../media/image68.png"/><Relationship Id="rId75" Type="http://schemas.openxmlformats.org/officeDocument/2006/relationships/image" Target="../media/image76.png"/><Relationship Id="rId74" Type="http://schemas.openxmlformats.org/officeDocument/2006/relationships/image" Target="../media/image69.png"/><Relationship Id="rId77" Type="http://schemas.openxmlformats.org/officeDocument/2006/relationships/image" Target="../media/image83.png"/><Relationship Id="rId76" Type="http://schemas.openxmlformats.org/officeDocument/2006/relationships/image" Target="../media/image75.png"/><Relationship Id="rId79" Type="http://schemas.openxmlformats.org/officeDocument/2006/relationships/image" Target="../media/image73.png"/><Relationship Id="rId78" Type="http://schemas.openxmlformats.org/officeDocument/2006/relationships/image" Target="../media/image81.png"/><Relationship Id="rId71" Type="http://schemas.openxmlformats.org/officeDocument/2006/relationships/image" Target="../media/image70.png"/><Relationship Id="rId70" Type="http://schemas.openxmlformats.org/officeDocument/2006/relationships/image" Target="../media/image77.png"/><Relationship Id="rId62" Type="http://schemas.openxmlformats.org/officeDocument/2006/relationships/image" Target="../media/image57.png"/><Relationship Id="rId61" Type="http://schemas.openxmlformats.org/officeDocument/2006/relationships/image" Target="../media/image62.png"/><Relationship Id="rId64" Type="http://schemas.openxmlformats.org/officeDocument/2006/relationships/image" Target="../media/image60.png"/><Relationship Id="rId63" Type="http://schemas.openxmlformats.org/officeDocument/2006/relationships/image" Target="../media/image65.png"/><Relationship Id="rId66" Type="http://schemas.openxmlformats.org/officeDocument/2006/relationships/image" Target="../media/image61.png"/><Relationship Id="rId65" Type="http://schemas.openxmlformats.org/officeDocument/2006/relationships/image" Target="../media/image59.png"/><Relationship Id="rId68" Type="http://schemas.openxmlformats.org/officeDocument/2006/relationships/image" Target="../media/image67.png"/><Relationship Id="rId67" Type="http://schemas.openxmlformats.org/officeDocument/2006/relationships/image" Target="../media/image71.png"/><Relationship Id="rId60" Type="http://schemas.openxmlformats.org/officeDocument/2006/relationships/image" Target="../media/image55.png"/><Relationship Id="rId69" Type="http://schemas.openxmlformats.org/officeDocument/2006/relationships/image" Target="../media/image72.png"/><Relationship Id="rId51" Type="http://schemas.openxmlformats.org/officeDocument/2006/relationships/image" Target="../media/image49.png"/><Relationship Id="rId50" Type="http://schemas.openxmlformats.org/officeDocument/2006/relationships/image" Target="../media/image46.png"/><Relationship Id="rId53" Type="http://schemas.openxmlformats.org/officeDocument/2006/relationships/image" Target="../media/image58.png"/><Relationship Id="rId52" Type="http://schemas.openxmlformats.org/officeDocument/2006/relationships/image" Target="../media/image47.png"/><Relationship Id="rId55" Type="http://schemas.openxmlformats.org/officeDocument/2006/relationships/image" Target="../media/image54.png"/><Relationship Id="rId54" Type="http://schemas.openxmlformats.org/officeDocument/2006/relationships/image" Target="../media/image66.png"/><Relationship Id="rId57" Type="http://schemas.openxmlformats.org/officeDocument/2006/relationships/image" Target="../media/image52.png"/><Relationship Id="rId56" Type="http://schemas.openxmlformats.org/officeDocument/2006/relationships/image" Target="../media/image64.png"/><Relationship Id="rId59" Type="http://schemas.openxmlformats.org/officeDocument/2006/relationships/image" Target="../media/image56.png"/><Relationship Id="rId58" Type="http://schemas.openxmlformats.org/officeDocument/2006/relationships/image" Target="../media/image6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2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0</xdr:colOff>
      <xdr:row>1</xdr:row>
      <xdr:rowOff>0</xdr:rowOff>
    </xdr:from>
    <xdr:ext cx="962025" cy="9620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0</xdr:colOff>
      <xdr:row>2</xdr:row>
      <xdr:rowOff>0</xdr:rowOff>
    </xdr:from>
    <xdr:ext cx="962025" cy="962025"/>
    <xdr:pic>
      <xdr:nvPicPr>
        <xdr:cNvPr id="0" name="image9.png"/>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0</xdr:colOff>
      <xdr:row>3</xdr:row>
      <xdr:rowOff>0</xdr:rowOff>
    </xdr:from>
    <xdr:ext cx="962025" cy="962025"/>
    <xdr:pic>
      <xdr:nvPicPr>
        <xdr:cNvPr id="0" name="image11.png"/>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0</xdr:colOff>
      <xdr:row>4</xdr:row>
      <xdr:rowOff>0</xdr:rowOff>
    </xdr:from>
    <xdr:ext cx="962025" cy="962025"/>
    <xdr:pic>
      <xdr:nvPicPr>
        <xdr:cNvPr id="0" name="image7.png"/>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0</xdr:colOff>
      <xdr:row>5</xdr:row>
      <xdr:rowOff>0</xdr:rowOff>
    </xdr:from>
    <xdr:ext cx="962025" cy="962025"/>
    <xdr:pic>
      <xdr:nvPicPr>
        <xdr:cNvPr id="0" name="image20.png"/>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0</xdr:colOff>
      <xdr:row>6</xdr:row>
      <xdr:rowOff>0</xdr:rowOff>
    </xdr:from>
    <xdr:ext cx="962025" cy="962025"/>
    <xdr:pic>
      <xdr:nvPicPr>
        <xdr:cNvPr id="0" name="image13.pn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0</xdr:colOff>
      <xdr:row>7</xdr:row>
      <xdr:rowOff>0</xdr:rowOff>
    </xdr:from>
    <xdr:ext cx="933450" cy="981075"/>
    <xdr:pic>
      <xdr:nvPicPr>
        <xdr:cNvPr id="0" name="image17.png"/>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0</xdr:colOff>
      <xdr:row>8</xdr:row>
      <xdr:rowOff>0</xdr:rowOff>
    </xdr:from>
    <xdr:ext cx="962025" cy="962025"/>
    <xdr:pic>
      <xdr:nvPicPr>
        <xdr:cNvPr id="0" name="image12.png"/>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0</xdr:colOff>
      <xdr:row>16</xdr:row>
      <xdr:rowOff>0</xdr:rowOff>
    </xdr:from>
    <xdr:ext cx="962025" cy="952500"/>
    <xdr:pic>
      <xdr:nvPicPr>
        <xdr:cNvPr id="0" name="image19.png"/>
        <xdr:cNvPicPr preferRelativeResize="0"/>
      </xdr:nvPicPr>
      <xdr:blipFill>
        <a:blip cstate="print" r:embed="rId9"/>
        <a:stretch>
          <a:fillRect/>
        </a:stretch>
      </xdr:blipFill>
      <xdr:spPr>
        <a:prstGeom prst="rect">
          <a:avLst/>
        </a:prstGeom>
        <a:noFill/>
      </xdr:spPr>
    </xdr:pic>
    <xdr:clientData fLocksWithSheet="0"/>
  </xdr:oneCellAnchor>
  <xdr:oneCellAnchor>
    <xdr:from>
      <xdr:col>9</xdr:col>
      <xdr:colOff>0</xdr:colOff>
      <xdr:row>17</xdr:row>
      <xdr:rowOff>0</xdr:rowOff>
    </xdr:from>
    <xdr:ext cx="962025" cy="952500"/>
    <xdr:pic>
      <xdr:nvPicPr>
        <xdr:cNvPr id="0" name="image18.png"/>
        <xdr:cNvPicPr preferRelativeResize="0"/>
      </xdr:nvPicPr>
      <xdr:blipFill>
        <a:blip cstate="print" r:embed="rId10"/>
        <a:stretch>
          <a:fillRect/>
        </a:stretch>
      </xdr:blipFill>
      <xdr:spPr>
        <a:prstGeom prst="rect">
          <a:avLst/>
        </a:prstGeom>
        <a:noFill/>
      </xdr:spPr>
    </xdr:pic>
    <xdr:clientData fLocksWithSheet="0"/>
  </xdr:oneCellAnchor>
  <xdr:oneCellAnchor>
    <xdr:from>
      <xdr:col>9</xdr:col>
      <xdr:colOff>0</xdr:colOff>
      <xdr:row>18</xdr:row>
      <xdr:rowOff>0</xdr:rowOff>
    </xdr:from>
    <xdr:ext cx="962025" cy="971550"/>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9</xdr:col>
      <xdr:colOff>0</xdr:colOff>
      <xdr:row>19</xdr:row>
      <xdr:rowOff>0</xdr:rowOff>
    </xdr:from>
    <xdr:ext cx="962025" cy="962025"/>
    <xdr:pic>
      <xdr:nvPicPr>
        <xdr:cNvPr id="0" name="image15.png"/>
        <xdr:cNvPicPr preferRelativeResize="0"/>
      </xdr:nvPicPr>
      <xdr:blipFill>
        <a:blip cstate="print" r:embed="rId12"/>
        <a:stretch>
          <a:fillRect/>
        </a:stretch>
      </xdr:blipFill>
      <xdr:spPr>
        <a:prstGeom prst="rect">
          <a:avLst/>
        </a:prstGeom>
        <a:noFill/>
      </xdr:spPr>
    </xdr:pic>
    <xdr:clientData fLocksWithSheet="0"/>
  </xdr:oneCellAnchor>
  <xdr:oneCellAnchor>
    <xdr:from>
      <xdr:col>9</xdr:col>
      <xdr:colOff>0</xdr:colOff>
      <xdr:row>20</xdr:row>
      <xdr:rowOff>0</xdr:rowOff>
    </xdr:from>
    <xdr:ext cx="962025" cy="942975"/>
    <xdr:pic>
      <xdr:nvPicPr>
        <xdr:cNvPr id="0" name="image6.png"/>
        <xdr:cNvPicPr preferRelativeResize="0"/>
      </xdr:nvPicPr>
      <xdr:blipFill>
        <a:blip cstate="print" r:embed="rId13"/>
        <a:stretch>
          <a:fillRect/>
        </a:stretch>
      </xdr:blipFill>
      <xdr:spPr>
        <a:prstGeom prst="rect">
          <a:avLst/>
        </a:prstGeom>
        <a:noFill/>
      </xdr:spPr>
    </xdr:pic>
    <xdr:clientData fLocksWithSheet="0"/>
  </xdr:oneCellAnchor>
  <xdr:oneCellAnchor>
    <xdr:from>
      <xdr:col>9</xdr:col>
      <xdr:colOff>0</xdr:colOff>
      <xdr:row>21</xdr:row>
      <xdr:rowOff>0</xdr:rowOff>
    </xdr:from>
    <xdr:ext cx="962025" cy="923925"/>
    <xdr:pic>
      <xdr:nvPicPr>
        <xdr:cNvPr id="0" name="image5.png"/>
        <xdr:cNvPicPr preferRelativeResize="0"/>
      </xdr:nvPicPr>
      <xdr:blipFill>
        <a:blip cstate="print" r:embed="rId14"/>
        <a:stretch>
          <a:fillRect/>
        </a:stretch>
      </xdr:blipFill>
      <xdr:spPr>
        <a:prstGeom prst="rect">
          <a:avLst/>
        </a:prstGeom>
        <a:noFill/>
      </xdr:spPr>
    </xdr:pic>
    <xdr:clientData fLocksWithSheet="0"/>
  </xdr:oneCellAnchor>
  <xdr:oneCellAnchor>
    <xdr:from>
      <xdr:col>9</xdr:col>
      <xdr:colOff>0</xdr:colOff>
      <xdr:row>22</xdr:row>
      <xdr:rowOff>0</xdr:rowOff>
    </xdr:from>
    <xdr:ext cx="962025" cy="962025"/>
    <xdr:pic>
      <xdr:nvPicPr>
        <xdr:cNvPr id="0" name="image4.png"/>
        <xdr:cNvPicPr preferRelativeResize="0"/>
      </xdr:nvPicPr>
      <xdr:blipFill>
        <a:blip cstate="print" r:embed="rId15"/>
        <a:stretch>
          <a:fillRect/>
        </a:stretch>
      </xdr:blipFill>
      <xdr:spPr>
        <a:prstGeom prst="rect">
          <a:avLst/>
        </a:prstGeom>
        <a:noFill/>
      </xdr:spPr>
    </xdr:pic>
    <xdr:clientData fLocksWithSheet="0"/>
  </xdr:oneCellAnchor>
  <xdr:oneCellAnchor>
    <xdr:from>
      <xdr:col>9</xdr:col>
      <xdr:colOff>0</xdr:colOff>
      <xdr:row>23</xdr:row>
      <xdr:rowOff>0</xdr:rowOff>
    </xdr:from>
    <xdr:ext cx="962025" cy="962025"/>
    <xdr:pic>
      <xdr:nvPicPr>
        <xdr:cNvPr id="0" name="image16.png"/>
        <xdr:cNvPicPr preferRelativeResize="0"/>
      </xdr:nvPicPr>
      <xdr:blipFill>
        <a:blip cstate="print" r:embed="rId16"/>
        <a:stretch>
          <a:fillRect/>
        </a:stretch>
      </xdr:blipFill>
      <xdr:spPr>
        <a:prstGeom prst="rect">
          <a:avLst/>
        </a:prstGeom>
        <a:noFill/>
      </xdr:spPr>
    </xdr:pic>
    <xdr:clientData fLocksWithSheet="0"/>
  </xdr:oneCellAnchor>
  <xdr:oneCellAnchor>
    <xdr:from>
      <xdr:col>9</xdr:col>
      <xdr:colOff>0</xdr:colOff>
      <xdr:row>24</xdr:row>
      <xdr:rowOff>0</xdr:rowOff>
    </xdr:from>
    <xdr:ext cx="962025" cy="962025"/>
    <xdr:pic>
      <xdr:nvPicPr>
        <xdr:cNvPr id="0" name="image26.png"/>
        <xdr:cNvPicPr preferRelativeResize="0"/>
      </xdr:nvPicPr>
      <xdr:blipFill>
        <a:blip cstate="print" r:embed="rId17"/>
        <a:stretch>
          <a:fillRect/>
        </a:stretch>
      </xdr:blipFill>
      <xdr:spPr>
        <a:prstGeom prst="rect">
          <a:avLst/>
        </a:prstGeom>
        <a:noFill/>
      </xdr:spPr>
    </xdr:pic>
    <xdr:clientData fLocksWithSheet="0"/>
  </xdr:oneCellAnchor>
  <xdr:oneCellAnchor>
    <xdr:from>
      <xdr:col>9</xdr:col>
      <xdr:colOff>0</xdr:colOff>
      <xdr:row>25</xdr:row>
      <xdr:rowOff>0</xdr:rowOff>
    </xdr:from>
    <xdr:ext cx="962025" cy="971550"/>
    <xdr:pic>
      <xdr:nvPicPr>
        <xdr:cNvPr id="0" name="image14.png"/>
        <xdr:cNvPicPr preferRelativeResize="0"/>
      </xdr:nvPicPr>
      <xdr:blipFill>
        <a:blip cstate="print" r:embed="rId18"/>
        <a:stretch>
          <a:fillRect/>
        </a:stretch>
      </xdr:blipFill>
      <xdr:spPr>
        <a:prstGeom prst="rect">
          <a:avLst/>
        </a:prstGeom>
        <a:noFill/>
      </xdr:spPr>
    </xdr:pic>
    <xdr:clientData fLocksWithSheet="0"/>
  </xdr:oneCellAnchor>
  <xdr:oneCellAnchor>
    <xdr:from>
      <xdr:col>9</xdr:col>
      <xdr:colOff>0</xdr:colOff>
      <xdr:row>26</xdr:row>
      <xdr:rowOff>0</xdr:rowOff>
    </xdr:from>
    <xdr:ext cx="962025" cy="962025"/>
    <xdr:pic>
      <xdr:nvPicPr>
        <xdr:cNvPr id="0" name="image8.png"/>
        <xdr:cNvPicPr preferRelativeResize="0"/>
      </xdr:nvPicPr>
      <xdr:blipFill>
        <a:blip cstate="print" r:embed="rId19"/>
        <a:stretch>
          <a:fillRect/>
        </a:stretch>
      </xdr:blipFill>
      <xdr:spPr>
        <a:prstGeom prst="rect">
          <a:avLst/>
        </a:prstGeom>
        <a:noFill/>
      </xdr:spPr>
    </xdr:pic>
    <xdr:clientData fLocksWithSheet="0"/>
  </xdr:oneCellAnchor>
  <xdr:oneCellAnchor>
    <xdr:from>
      <xdr:col>9</xdr:col>
      <xdr:colOff>0</xdr:colOff>
      <xdr:row>27</xdr:row>
      <xdr:rowOff>0</xdr:rowOff>
    </xdr:from>
    <xdr:ext cx="962025" cy="962025"/>
    <xdr:pic>
      <xdr:nvPicPr>
        <xdr:cNvPr id="0" name="image24.png"/>
        <xdr:cNvPicPr preferRelativeResize="0"/>
      </xdr:nvPicPr>
      <xdr:blipFill>
        <a:blip cstate="print" r:embed="rId20"/>
        <a:stretch>
          <a:fillRect/>
        </a:stretch>
      </xdr:blipFill>
      <xdr:spPr>
        <a:prstGeom prst="rect">
          <a:avLst/>
        </a:prstGeom>
        <a:noFill/>
      </xdr:spPr>
    </xdr:pic>
    <xdr:clientData fLocksWithSheet="0"/>
  </xdr:oneCellAnchor>
  <xdr:oneCellAnchor>
    <xdr:from>
      <xdr:col>9</xdr:col>
      <xdr:colOff>0</xdr:colOff>
      <xdr:row>28</xdr:row>
      <xdr:rowOff>0</xdr:rowOff>
    </xdr:from>
    <xdr:ext cx="962025" cy="962025"/>
    <xdr:pic>
      <xdr:nvPicPr>
        <xdr:cNvPr id="0" name="image10.png"/>
        <xdr:cNvPicPr preferRelativeResize="0"/>
      </xdr:nvPicPr>
      <xdr:blipFill>
        <a:blip cstate="print" r:embed="rId21"/>
        <a:stretch>
          <a:fillRect/>
        </a:stretch>
      </xdr:blipFill>
      <xdr:spPr>
        <a:prstGeom prst="rect">
          <a:avLst/>
        </a:prstGeom>
        <a:noFill/>
      </xdr:spPr>
    </xdr:pic>
    <xdr:clientData fLocksWithSheet="0"/>
  </xdr:oneCellAnchor>
  <xdr:oneCellAnchor>
    <xdr:from>
      <xdr:col>9</xdr:col>
      <xdr:colOff>0</xdr:colOff>
      <xdr:row>29</xdr:row>
      <xdr:rowOff>0</xdr:rowOff>
    </xdr:from>
    <xdr:ext cx="962025" cy="952500"/>
    <xdr:pic>
      <xdr:nvPicPr>
        <xdr:cNvPr id="0" name="image1.png"/>
        <xdr:cNvPicPr preferRelativeResize="0"/>
      </xdr:nvPicPr>
      <xdr:blipFill>
        <a:blip cstate="print" r:embed="rId22"/>
        <a:stretch>
          <a:fillRect/>
        </a:stretch>
      </xdr:blipFill>
      <xdr:spPr>
        <a:prstGeom prst="rect">
          <a:avLst/>
        </a:prstGeom>
        <a:noFill/>
      </xdr:spPr>
    </xdr:pic>
    <xdr:clientData fLocksWithSheet="0"/>
  </xdr:oneCellAnchor>
  <xdr:oneCellAnchor>
    <xdr:from>
      <xdr:col>9</xdr:col>
      <xdr:colOff>0</xdr:colOff>
      <xdr:row>30</xdr:row>
      <xdr:rowOff>0</xdr:rowOff>
    </xdr:from>
    <xdr:ext cx="952500" cy="981075"/>
    <xdr:pic>
      <xdr:nvPicPr>
        <xdr:cNvPr id="0" name="image21.png"/>
        <xdr:cNvPicPr preferRelativeResize="0"/>
      </xdr:nvPicPr>
      <xdr:blipFill>
        <a:blip cstate="print" r:embed="rId23"/>
        <a:stretch>
          <a:fillRect/>
        </a:stretch>
      </xdr:blipFill>
      <xdr:spPr>
        <a:prstGeom prst="rect">
          <a:avLst/>
        </a:prstGeom>
        <a:noFill/>
      </xdr:spPr>
    </xdr:pic>
    <xdr:clientData fLocksWithSheet="0"/>
  </xdr:oneCellAnchor>
  <xdr:oneCellAnchor>
    <xdr:from>
      <xdr:col>9</xdr:col>
      <xdr:colOff>0</xdr:colOff>
      <xdr:row>31</xdr:row>
      <xdr:rowOff>0</xdr:rowOff>
    </xdr:from>
    <xdr:ext cx="962025" cy="962025"/>
    <xdr:pic>
      <xdr:nvPicPr>
        <xdr:cNvPr id="0" name="image3.png"/>
        <xdr:cNvPicPr preferRelativeResize="0"/>
      </xdr:nvPicPr>
      <xdr:blipFill>
        <a:blip cstate="print" r:embed="rId24"/>
        <a:stretch>
          <a:fillRect/>
        </a:stretch>
      </xdr:blipFill>
      <xdr:spPr>
        <a:prstGeom prst="rect">
          <a:avLst/>
        </a:prstGeom>
        <a:noFill/>
      </xdr:spPr>
    </xdr:pic>
    <xdr:clientData fLocksWithSheet="0"/>
  </xdr:oneCellAnchor>
  <xdr:oneCellAnchor>
    <xdr:from>
      <xdr:col>9</xdr:col>
      <xdr:colOff>0</xdr:colOff>
      <xdr:row>32</xdr:row>
      <xdr:rowOff>0</xdr:rowOff>
    </xdr:from>
    <xdr:ext cx="962025" cy="962025"/>
    <xdr:pic>
      <xdr:nvPicPr>
        <xdr:cNvPr id="0" name="image22.png"/>
        <xdr:cNvPicPr preferRelativeResize="0"/>
      </xdr:nvPicPr>
      <xdr:blipFill>
        <a:blip cstate="print" r:embed="rId25"/>
        <a:stretch>
          <a:fillRect/>
        </a:stretch>
      </xdr:blipFill>
      <xdr:spPr>
        <a:prstGeom prst="rect">
          <a:avLst/>
        </a:prstGeom>
        <a:noFill/>
      </xdr:spPr>
    </xdr:pic>
    <xdr:clientData fLocksWithSheet="0"/>
  </xdr:oneCellAnchor>
  <xdr:oneCellAnchor>
    <xdr:from>
      <xdr:col>9</xdr:col>
      <xdr:colOff>0</xdr:colOff>
      <xdr:row>33</xdr:row>
      <xdr:rowOff>0</xdr:rowOff>
    </xdr:from>
    <xdr:ext cx="962025" cy="933450"/>
    <xdr:pic>
      <xdr:nvPicPr>
        <xdr:cNvPr id="0" name="image40.png"/>
        <xdr:cNvPicPr preferRelativeResize="0"/>
      </xdr:nvPicPr>
      <xdr:blipFill>
        <a:blip cstate="print" r:embed="rId26"/>
        <a:stretch>
          <a:fillRect/>
        </a:stretch>
      </xdr:blipFill>
      <xdr:spPr>
        <a:prstGeom prst="rect">
          <a:avLst/>
        </a:prstGeom>
        <a:noFill/>
      </xdr:spPr>
    </xdr:pic>
    <xdr:clientData fLocksWithSheet="0"/>
  </xdr:oneCellAnchor>
  <xdr:oneCellAnchor>
    <xdr:from>
      <xdr:col>9</xdr:col>
      <xdr:colOff>0</xdr:colOff>
      <xdr:row>34</xdr:row>
      <xdr:rowOff>0</xdr:rowOff>
    </xdr:from>
    <xdr:ext cx="962025" cy="933450"/>
    <xdr:pic>
      <xdr:nvPicPr>
        <xdr:cNvPr id="0" name="image28.png"/>
        <xdr:cNvPicPr preferRelativeResize="0"/>
      </xdr:nvPicPr>
      <xdr:blipFill>
        <a:blip cstate="print" r:embed="rId27"/>
        <a:stretch>
          <a:fillRect/>
        </a:stretch>
      </xdr:blipFill>
      <xdr:spPr>
        <a:prstGeom prst="rect">
          <a:avLst/>
        </a:prstGeom>
        <a:noFill/>
      </xdr:spPr>
    </xdr:pic>
    <xdr:clientData fLocksWithSheet="0"/>
  </xdr:oneCellAnchor>
  <xdr:oneCellAnchor>
    <xdr:from>
      <xdr:col>9</xdr:col>
      <xdr:colOff>0</xdr:colOff>
      <xdr:row>35</xdr:row>
      <xdr:rowOff>0</xdr:rowOff>
    </xdr:from>
    <xdr:ext cx="962025" cy="962025"/>
    <xdr:pic>
      <xdr:nvPicPr>
        <xdr:cNvPr id="0" name="image31.png"/>
        <xdr:cNvPicPr preferRelativeResize="0"/>
      </xdr:nvPicPr>
      <xdr:blipFill>
        <a:blip cstate="print" r:embed="rId28"/>
        <a:stretch>
          <a:fillRect/>
        </a:stretch>
      </xdr:blipFill>
      <xdr:spPr>
        <a:prstGeom prst="rect">
          <a:avLst/>
        </a:prstGeom>
        <a:noFill/>
      </xdr:spPr>
    </xdr:pic>
    <xdr:clientData fLocksWithSheet="0"/>
  </xdr:oneCellAnchor>
  <xdr:oneCellAnchor>
    <xdr:from>
      <xdr:col>9</xdr:col>
      <xdr:colOff>0</xdr:colOff>
      <xdr:row>43</xdr:row>
      <xdr:rowOff>0</xdr:rowOff>
    </xdr:from>
    <xdr:ext cx="962025" cy="923925"/>
    <xdr:pic>
      <xdr:nvPicPr>
        <xdr:cNvPr id="0" name="image33.png"/>
        <xdr:cNvPicPr preferRelativeResize="0"/>
      </xdr:nvPicPr>
      <xdr:blipFill>
        <a:blip cstate="print" r:embed="rId29"/>
        <a:stretch>
          <a:fillRect/>
        </a:stretch>
      </xdr:blipFill>
      <xdr:spPr>
        <a:prstGeom prst="rect">
          <a:avLst/>
        </a:prstGeom>
        <a:noFill/>
      </xdr:spPr>
    </xdr:pic>
    <xdr:clientData fLocksWithSheet="0"/>
  </xdr:oneCellAnchor>
  <xdr:oneCellAnchor>
    <xdr:from>
      <xdr:col>9</xdr:col>
      <xdr:colOff>0</xdr:colOff>
      <xdr:row>44</xdr:row>
      <xdr:rowOff>0</xdr:rowOff>
    </xdr:from>
    <xdr:ext cx="962025" cy="962025"/>
    <xdr:pic>
      <xdr:nvPicPr>
        <xdr:cNvPr id="0" name="image43.png"/>
        <xdr:cNvPicPr preferRelativeResize="0"/>
      </xdr:nvPicPr>
      <xdr:blipFill>
        <a:blip cstate="print" r:embed="rId30"/>
        <a:stretch>
          <a:fillRect/>
        </a:stretch>
      </xdr:blipFill>
      <xdr:spPr>
        <a:prstGeom prst="rect">
          <a:avLst/>
        </a:prstGeom>
        <a:noFill/>
      </xdr:spPr>
    </xdr:pic>
    <xdr:clientData fLocksWithSheet="0"/>
  </xdr:oneCellAnchor>
  <xdr:oneCellAnchor>
    <xdr:from>
      <xdr:col>9</xdr:col>
      <xdr:colOff>0</xdr:colOff>
      <xdr:row>45</xdr:row>
      <xdr:rowOff>0</xdr:rowOff>
    </xdr:from>
    <xdr:ext cx="962025" cy="962025"/>
    <xdr:pic>
      <xdr:nvPicPr>
        <xdr:cNvPr id="0" name="image51.png"/>
        <xdr:cNvPicPr preferRelativeResize="0"/>
      </xdr:nvPicPr>
      <xdr:blipFill>
        <a:blip cstate="print" r:embed="rId31"/>
        <a:stretch>
          <a:fillRect/>
        </a:stretch>
      </xdr:blipFill>
      <xdr:spPr>
        <a:prstGeom prst="rect">
          <a:avLst/>
        </a:prstGeom>
        <a:noFill/>
      </xdr:spPr>
    </xdr:pic>
    <xdr:clientData fLocksWithSheet="0"/>
  </xdr:oneCellAnchor>
  <xdr:oneCellAnchor>
    <xdr:from>
      <xdr:col>9</xdr:col>
      <xdr:colOff>0</xdr:colOff>
      <xdr:row>46</xdr:row>
      <xdr:rowOff>0</xdr:rowOff>
    </xdr:from>
    <xdr:ext cx="962025" cy="962025"/>
    <xdr:pic>
      <xdr:nvPicPr>
        <xdr:cNvPr id="0" name="image27.png"/>
        <xdr:cNvPicPr preferRelativeResize="0"/>
      </xdr:nvPicPr>
      <xdr:blipFill>
        <a:blip cstate="print" r:embed="rId32"/>
        <a:stretch>
          <a:fillRect/>
        </a:stretch>
      </xdr:blipFill>
      <xdr:spPr>
        <a:prstGeom prst="rect">
          <a:avLst/>
        </a:prstGeom>
        <a:noFill/>
      </xdr:spPr>
    </xdr:pic>
    <xdr:clientData fLocksWithSheet="0"/>
  </xdr:oneCellAnchor>
  <xdr:oneCellAnchor>
    <xdr:from>
      <xdr:col>9</xdr:col>
      <xdr:colOff>0</xdr:colOff>
      <xdr:row>47</xdr:row>
      <xdr:rowOff>0</xdr:rowOff>
    </xdr:from>
    <xdr:ext cx="962025" cy="952500"/>
    <xdr:pic>
      <xdr:nvPicPr>
        <xdr:cNvPr id="0" name="image50.png"/>
        <xdr:cNvPicPr preferRelativeResize="0"/>
      </xdr:nvPicPr>
      <xdr:blipFill>
        <a:blip cstate="print" r:embed="rId33"/>
        <a:stretch>
          <a:fillRect/>
        </a:stretch>
      </xdr:blipFill>
      <xdr:spPr>
        <a:prstGeom prst="rect">
          <a:avLst/>
        </a:prstGeom>
        <a:noFill/>
      </xdr:spPr>
    </xdr:pic>
    <xdr:clientData fLocksWithSheet="0"/>
  </xdr:oneCellAnchor>
  <xdr:oneCellAnchor>
    <xdr:from>
      <xdr:col>9</xdr:col>
      <xdr:colOff>0</xdr:colOff>
      <xdr:row>48</xdr:row>
      <xdr:rowOff>0</xdr:rowOff>
    </xdr:from>
    <xdr:ext cx="962025" cy="962025"/>
    <xdr:pic>
      <xdr:nvPicPr>
        <xdr:cNvPr id="0" name="image25.png"/>
        <xdr:cNvPicPr preferRelativeResize="0"/>
      </xdr:nvPicPr>
      <xdr:blipFill>
        <a:blip cstate="print" r:embed="rId34"/>
        <a:stretch>
          <a:fillRect/>
        </a:stretch>
      </xdr:blipFill>
      <xdr:spPr>
        <a:prstGeom prst="rect">
          <a:avLst/>
        </a:prstGeom>
        <a:noFill/>
      </xdr:spPr>
    </xdr:pic>
    <xdr:clientData fLocksWithSheet="0"/>
  </xdr:oneCellAnchor>
  <xdr:oneCellAnchor>
    <xdr:from>
      <xdr:col>9</xdr:col>
      <xdr:colOff>0</xdr:colOff>
      <xdr:row>49</xdr:row>
      <xdr:rowOff>0</xdr:rowOff>
    </xdr:from>
    <xdr:ext cx="962025" cy="962025"/>
    <xdr:pic>
      <xdr:nvPicPr>
        <xdr:cNvPr id="0" name="image30.png"/>
        <xdr:cNvPicPr preferRelativeResize="0"/>
      </xdr:nvPicPr>
      <xdr:blipFill>
        <a:blip cstate="print" r:embed="rId35"/>
        <a:stretch>
          <a:fillRect/>
        </a:stretch>
      </xdr:blipFill>
      <xdr:spPr>
        <a:prstGeom prst="rect">
          <a:avLst/>
        </a:prstGeom>
        <a:noFill/>
      </xdr:spPr>
    </xdr:pic>
    <xdr:clientData fLocksWithSheet="0"/>
  </xdr:oneCellAnchor>
  <xdr:oneCellAnchor>
    <xdr:from>
      <xdr:col>9</xdr:col>
      <xdr:colOff>0</xdr:colOff>
      <xdr:row>50</xdr:row>
      <xdr:rowOff>0</xdr:rowOff>
    </xdr:from>
    <xdr:ext cx="962025" cy="962025"/>
    <xdr:pic>
      <xdr:nvPicPr>
        <xdr:cNvPr id="0" name="image29.png"/>
        <xdr:cNvPicPr preferRelativeResize="0"/>
      </xdr:nvPicPr>
      <xdr:blipFill>
        <a:blip cstate="print" r:embed="rId36"/>
        <a:stretch>
          <a:fillRect/>
        </a:stretch>
      </xdr:blipFill>
      <xdr:spPr>
        <a:prstGeom prst="rect">
          <a:avLst/>
        </a:prstGeom>
        <a:noFill/>
      </xdr:spPr>
    </xdr:pic>
    <xdr:clientData fLocksWithSheet="0"/>
  </xdr:oneCellAnchor>
  <xdr:oneCellAnchor>
    <xdr:from>
      <xdr:col>9</xdr:col>
      <xdr:colOff>0</xdr:colOff>
      <xdr:row>51</xdr:row>
      <xdr:rowOff>0</xdr:rowOff>
    </xdr:from>
    <xdr:ext cx="962025" cy="952500"/>
    <xdr:pic>
      <xdr:nvPicPr>
        <xdr:cNvPr id="0" name="image44.png"/>
        <xdr:cNvPicPr preferRelativeResize="0"/>
      </xdr:nvPicPr>
      <xdr:blipFill>
        <a:blip cstate="print" r:embed="rId37"/>
        <a:stretch>
          <a:fillRect/>
        </a:stretch>
      </xdr:blipFill>
      <xdr:spPr>
        <a:prstGeom prst="rect">
          <a:avLst/>
        </a:prstGeom>
        <a:noFill/>
      </xdr:spPr>
    </xdr:pic>
    <xdr:clientData fLocksWithSheet="0"/>
  </xdr:oneCellAnchor>
  <xdr:oneCellAnchor>
    <xdr:from>
      <xdr:col>9</xdr:col>
      <xdr:colOff>0</xdr:colOff>
      <xdr:row>52</xdr:row>
      <xdr:rowOff>0</xdr:rowOff>
    </xdr:from>
    <xdr:ext cx="962025" cy="952500"/>
    <xdr:pic>
      <xdr:nvPicPr>
        <xdr:cNvPr id="0" name="image41.png"/>
        <xdr:cNvPicPr preferRelativeResize="0"/>
      </xdr:nvPicPr>
      <xdr:blipFill>
        <a:blip cstate="print" r:embed="rId38"/>
        <a:stretch>
          <a:fillRect/>
        </a:stretch>
      </xdr:blipFill>
      <xdr:spPr>
        <a:prstGeom prst="rect">
          <a:avLst/>
        </a:prstGeom>
        <a:noFill/>
      </xdr:spPr>
    </xdr:pic>
    <xdr:clientData fLocksWithSheet="0"/>
  </xdr:oneCellAnchor>
  <xdr:oneCellAnchor>
    <xdr:from>
      <xdr:col>9</xdr:col>
      <xdr:colOff>0</xdr:colOff>
      <xdr:row>53</xdr:row>
      <xdr:rowOff>0</xdr:rowOff>
    </xdr:from>
    <xdr:ext cx="962025" cy="962025"/>
    <xdr:pic>
      <xdr:nvPicPr>
        <xdr:cNvPr id="0" name="image32.png"/>
        <xdr:cNvPicPr preferRelativeResize="0"/>
      </xdr:nvPicPr>
      <xdr:blipFill>
        <a:blip cstate="print" r:embed="rId39"/>
        <a:stretch>
          <a:fillRect/>
        </a:stretch>
      </xdr:blipFill>
      <xdr:spPr>
        <a:prstGeom prst="rect">
          <a:avLst/>
        </a:prstGeom>
        <a:noFill/>
      </xdr:spPr>
    </xdr:pic>
    <xdr:clientData fLocksWithSheet="0"/>
  </xdr:oneCellAnchor>
  <xdr:oneCellAnchor>
    <xdr:from>
      <xdr:col>9</xdr:col>
      <xdr:colOff>0</xdr:colOff>
      <xdr:row>54</xdr:row>
      <xdr:rowOff>0</xdr:rowOff>
    </xdr:from>
    <xdr:ext cx="962025" cy="952500"/>
    <xdr:pic>
      <xdr:nvPicPr>
        <xdr:cNvPr id="0" name="image39.png"/>
        <xdr:cNvPicPr preferRelativeResize="0"/>
      </xdr:nvPicPr>
      <xdr:blipFill>
        <a:blip cstate="print" r:embed="rId40"/>
        <a:stretch>
          <a:fillRect/>
        </a:stretch>
      </xdr:blipFill>
      <xdr:spPr>
        <a:prstGeom prst="rect">
          <a:avLst/>
        </a:prstGeom>
        <a:noFill/>
      </xdr:spPr>
    </xdr:pic>
    <xdr:clientData fLocksWithSheet="0"/>
  </xdr:oneCellAnchor>
  <xdr:oneCellAnchor>
    <xdr:from>
      <xdr:col>9</xdr:col>
      <xdr:colOff>0</xdr:colOff>
      <xdr:row>55</xdr:row>
      <xdr:rowOff>0</xdr:rowOff>
    </xdr:from>
    <xdr:ext cx="962025" cy="942975"/>
    <xdr:pic>
      <xdr:nvPicPr>
        <xdr:cNvPr id="0" name="image35.png"/>
        <xdr:cNvPicPr preferRelativeResize="0"/>
      </xdr:nvPicPr>
      <xdr:blipFill>
        <a:blip cstate="print" r:embed="rId41"/>
        <a:stretch>
          <a:fillRect/>
        </a:stretch>
      </xdr:blipFill>
      <xdr:spPr>
        <a:prstGeom prst="rect">
          <a:avLst/>
        </a:prstGeom>
        <a:noFill/>
      </xdr:spPr>
    </xdr:pic>
    <xdr:clientData fLocksWithSheet="0"/>
  </xdr:oneCellAnchor>
  <xdr:oneCellAnchor>
    <xdr:from>
      <xdr:col>9</xdr:col>
      <xdr:colOff>0</xdr:colOff>
      <xdr:row>56</xdr:row>
      <xdr:rowOff>0</xdr:rowOff>
    </xdr:from>
    <xdr:ext cx="962025" cy="971550"/>
    <xdr:pic>
      <xdr:nvPicPr>
        <xdr:cNvPr id="0" name="image45.png"/>
        <xdr:cNvPicPr preferRelativeResize="0"/>
      </xdr:nvPicPr>
      <xdr:blipFill>
        <a:blip cstate="print" r:embed="rId42"/>
        <a:stretch>
          <a:fillRect/>
        </a:stretch>
      </xdr:blipFill>
      <xdr:spPr>
        <a:prstGeom prst="rect">
          <a:avLst/>
        </a:prstGeom>
        <a:noFill/>
      </xdr:spPr>
    </xdr:pic>
    <xdr:clientData fLocksWithSheet="0"/>
  </xdr:oneCellAnchor>
  <xdr:oneCellAnchor>
    <xdr:from>
      <xdr:col>9</xdr:col>
      <xdr:colOff>0</xdr:colOff>
      <xdr:row>57</xdr:row>
      <xdr:rowOff>0</xdr:rowOff>
    </xdr:from>
    <xdr:ext cx="962025" cy="923925"/>
    <xdr:pic>
      <xdr:nvPicPr>
        <xdr:cNvPr id="0" name="image34.png"/>
        <xdr:cNvPicPr preferRelativeResize="0"/>
      </xdr:nvPicPr>
      <xdr:blipFill>
        <a:blip cstate="print" r:embed="rId43"/>
        <a:stretch>
          <a:fillRect/>
        </a:stretch>
      </xdr:blipFill>
      <xdr:spPr>
        <a:prstGeom prst="rect">
          <a:avLst/>
        </a:prstGeom>
        <a:noFill/>
      </xdr:spPr>
    </xdr:pic>
    <xdr:clientData fLocksWithSheet="0"/>
  </xdr:oneCellAnchor>
  <xdr:oneCellAnchor>
    <xdr:from>
      <xdr:col>9</xdr:col>
      <xdr:colOff>0</xdr:colOff>
      <xdr:row>58</xdr:row>
      <xdr:rowOff>0</xdr:rowOff>
    </xdr:from>
    <xdr:ext cx="962025" cy="942975"/>
    <xdr:pic>
      <xdr:nvPicPr>
        <xdr:cNvPr id="0" name="image36.png"/>
        <xdr:cNvPicPr preferRelativeResize="0"/>
      </xdr:nvPicPr>
      <xdr:blipFill>
        <a:blip cstate="print" r:embed="rId44"/>
        <a:stretch>
          <a:fillRect/>
        </a:stretch>
      </xdr:blipFill>
      <xdr:spPr>
        <a:prstGeom prst="rect">
          <a:avLst/>
        </a:prstGeom>
        <a:noFill/>
      </xdr:spPr>
    </xdr:pic>
    <xdr:clientData fLocksWithSheet="0"/>
  </xdr:oneCellAnchor>
  <xdr:oneCellAnchor>
    <xdr:from>
      <xdr:col>9</xdr:col>
      <xdr:colOff>0</xdr:colOff>
      <xdr:row>59</xdr:row>
      <xdr:rowOff>0</xdr:rowOff>
    </xdr:from>
    <xdr:ext cx="962025" cy="962025"/>
    <xdr:pic>
      <xdr:nvPicPr>
        <xdr:cNvPr id="0" name="image38.png"/>
        <xdr:cNvPicPr preferRelativeResize="0"/>
      </xdr:nvPicPr>
      <xdr:blipFill>
        <a:blip cstate="print" r:embed="rId45"/>
        <a:stretch>
          <a:fillRect/>
        </a:stretch>
      </xdr:blipFill>
      <xdr:spPr>
        <a:prstGeom prst="rect">
          <a:avLst/>
        </a:prstGeom>
        <a:noFill/>
      </xdr:spPr>
    </xdr:pic>
    <xdr:clientData fLocksWithSheet="0"/>
  </xdr:oneCellAnchor>
  <xdr:oneCellAnchor>
    <xdr:from>
      <xdr:col>9</xdr:col>
      <xdr:colOff>0</xdr:colOff>
      <xdr:row>60</xdr:row>
      <xdr:rowOff>0</xdr:rowOff>
    </xdr:from>
    <xdr:ext cx="962025" cy="971550"/>
    <xdr:pic>
      <xdr:nvPicPr>
        <xdr:cNvPr id="0" name="image37.png"/>
        <xdr:cNvPicPr preferRelativeResize="0"/>
      </xdr:nvPicPr>
      <xdr:blipFill>
        <a:blip cstate="print" r:embed="rId46"/>
        <a:stretch>
          <a:fillRect/>
        </a:stretch>
      </xdr:blipFill>
      <xdr:spPr>
        <a:prstGeom prst="rect">
          <a:avLst/>
        </a:prstGeom>
        <a:noFill/>
      </xdr:spPr>
    </xdr:pic>
    <xdr:clientData fLocksWithSheet="0"/>
  </xdr:oneCellAnchor>
  <xdr:oneCellAnchor>
    <xdr:from>
      <xdr:col>9</xdr:col>
      <xdr:colOff>0</xdr:colOff>
      <xdr:row>61</xdr:row>
      <xdr:rowOff>0</xdr:rowOff>
    </xdr:from>
    <xdr:ext cx="962025" cy="942975"/>
    <xdr:pic>
      <xdr:nvPicPr>
        <xdr:cNvPr id="0" name="image53.png"/>
        <xdr:cNvPicPr preferRelativeResize="0"/>
      </xdr:nvPicPr>
      <xdr:blipFill>
        <a:blip cstate="print" r:embed="rId47"/>
        <a:stretch>
          <a:fillRect/>
        </a:stretch>
      </xdr:blipFill>
      <xdr:spPr>
        <a:prstGeom prst="rect">
          <a:avLst/>
        </a:prstGeom>
        <a:noFill/>
      </xdr:spPr>
    </xdr:pic>
    <xdr:clientData fLocksWithSheet="0"/>
  </xdr:oneCellAnchor>
  <xdr:oneCellAnchor>
    <xdr:from>
      <xdr:col>9</xdr:col>
      <xdr:colOff>0</xdr:colOff>
      <xdr:row>62</xdr:row>
      <xdr:rowOff>0</xdr:rowOff>
    </xdr:from>
    <xdr:ext cx="962025" cy="962025"/>
    <xdr:pic>
      <xdr:nvPicPr>
        <xdr:cNvPr id="0" name="image42.png"/>
        <xdr:cNvPicPr preferRelativeResize="0"/>
      </xdr:nvPicPr>
      <xdr:blipFill>
        <a:blip cstate="print" r:embed="rId48"/>
        <a:stretch>
          <a:fillRect/>
        </a:stretch>
      </xdr:blipFill>
      <xdr:spPr>
        <a:prstGeom prst="rect">
          <a:avLst/>
        </a:prstGeom>
        <a:noFill/>
      </xdr:spPr>
    </xdr:pic>
    <xdr:clientData fLocksWithSheet="0"/>
  </xdr:oneCellAnchor>
  <xdr:oneCellAnchor>
    <xdr:from>
      <xdr:col>9</xdr:col>
      <xdr:colOff>0</xdr:colOff>
      <xdr:row>63</xdr:row>
      <xdr:rowOff>0</xdr:rowOff>
    </xdr:from>
    <xdr:ext cx="962025" cy="923925"/>
    <xdr:pic>
      <xdr:nvPicPr>
        <xdr:cNvPr id="0" name="image48.png"/>
        <xdr:cNvPicPr preferRelativeResize="0"/>
      </xdr:nvPicPr>
      <xdr:blipFill>
        <a:blip cstate="print" r:embed="rId49"/>
        <a:stretch>
          <a:fillRect/>
        </a:stretch>
      </xdr:blipFill>
      <xdr:spPr>
        <a:prstGeom prst="rect">
          <a:avLst/>
        </a:prstGeom>
        <a:noFill/>
      </xdr:spPr>
    </xdr:pic>
    <xdr:clientData fLocksWithSheet="0"/>
  </xdr:oneCellAnchor>
  <xdr:oneCellAnchor>
    <xdr:from>
      <xdr:col>9</xdr:col>
      <xdr:colOff>0</xdr:colOff>
      <xdr:row>64</xdr:row>
      <xdr:rowOff>0</xdr:rowOff>
    </xdr:from>
    <xdr:ext cx="962025" cy="971550"/>
    <xdr:pic>
      <xdr:nvPicPr>
        <xdr:cNvPr id="0" name="image46.png"/>
        <xdr:cNvPicPr preferRelativeResize="0"/>
      </xdr:nvPicPr>
      <xdr:blipFill>
        <a:blip cstate="print" r:embed="rId50"/>
        <a:stretch>
          <a:fillRect/>
        </a:stretch>
      </xdr:blipFill>
      <xdr:spPr>
        <a:prstGeom prst="rect">
          <a:avLst/>
        </a:prstGeom>
        <a:noFill/>
      </xdr:spPr>
    </xdr:pic>
    <xdr:clientData fLocksWithSheet="0"/>
  </xdr:oneCellAnchor>
  <xdr:oneCellAnchor>
    <xdr:from>
      <xdr:col>9</xdr:col>
      <xdr:colOff>0</xdr:colOff>
      <xdr:row>65</xdr:row>
      <xdr:rowOff>0</xdr:rowOff>
    </xdr:from>
    <xdr:ext cx="962025" cy="942975"/>
    <xdr:pic>
      <xdr:nvPicPr>
        <xdr:cNvPr id="0" name="image49.png"/>
        <xdr:cNvPicPr preferRelativeResize="0"/>
      </xdr:nvPicPr>
      <xdr:blipFill>
        <a:blip cstate="print" r:embed="rId51"/>
        <a:stretch>
          <a:fillRect/>
        </a:stretch>
      </xdr:blipFill>
      <xdr:spPr>
        <a:prstGeom prst="rect">
          <a:avLst/>
        </a:prstGeom>
        <a:noFill/>
      </xdr:spPr>
    </xdr:pic>
    <xdr:clientData fLocksWithSheet="0"/>
  </xdr:oneCellAnchor>
  <xdr:oneCellAnchor>
    <xdr:from>
      <xdr:col>9</xdr:col>
      <xdr:colOff>0</xdr:colOff>
      <xdr:row>66</xdr:row>
      <xdr:rowOff>0</xdr:rowOff>
    </xdr:from>
    <xdr:ext cx="962025" cy="942975"/>
    <xdr:pic>
      <xdr:nvPicPr>
        <xdr:cNvPr id="0" name="image47.png"/>
        <xdr:cNvPicPr preferRelativeResize="0"/>
      </xdr:nvPicPr>
      <xdr:blipFill>
        <a:blip cstate="print" r:embed="rId52"/>
        <a:stretch>
          <a:fillRect/>
        </a:stretch>
      </xdr:blipFill>
      <xdr:spPr>
        <a:prstGeom prst="rect">
          <a:avLst/>
        </a:prstGeom>
        <a:noFill/>
      </xdr:spPr>
    </xdr:pic>
    <xdr:clientData fLocksWithSheet="0"/>
  </xdr:oneCellAnchor>
  <xdr:oneCellAnchor>
    <xdr:from>
      <xdr:col>9</xdr:col>
      <xdr:colOff>0</xdr:colOff>
      <xdr:row>67</xdr:row>
      <xdr:rowOff>0</xdr:rowOff>
    </xdr:from>
    <xdr:ext cx="962025" cy="933450"/>
    <xdr:pic>
      <xdr:nvPicPr>
        <xdr:cNvPr id="0" name="image58.png"/>
        <xdr:cNvPicPr preferRelativeResize="0"/>
      </xdr:nvPicPr>
      <xdr:blipFill>
        <a:blip cstate="print" r:embed="rId53"/>
        <a:stretch>
          <a:fillRect/>
        </a:stretch>
      </xdr:blipFill>
      <xdr:spPr>
        <a:prstGeom prst="rect">
          <a:avLst/>
        </a:prstGeom>
        <a:noFill/>
      </xdr:spPr>
    </xdr:pic>
    <xdr:clientData fLocksWithSheet="0"/>
  </xdr:oneCellAnchor>
  <xdr:oneCellAnchor>
    <xdr:from>
      <xdr:col>9</xdr:col>
      <xdr:colOff>0</xdr:colOff>
      <xdr:row>68</xdr:row>
      <xdr:rowOff>0</xdr:rowOff>
    </xdr:from>
    <xdr:ext cx="962025" cy="971550"/>
    <xdr:pic>
      <xdr:nvPicPr>
        <xdr:cNvPr id="0" name="image66.png"/>
        <xdr:cNvPicPr preferRelativeResize="0"/>
      </xdr:nvPicPr>
      <xdr:blipFill>
        <a:blip cstate="print" r:embed="rId54"/>
        <a:stretch>
          <a:fillRect/>
        </a:stretch>
      </xdr:blipFill>
      <xdr:spPr>
        <a:prstGeom prst="rect">
          <a:avLst/>
        </a:prstGeom>
        <a:noFill/>
      </xdr:spPr>
    </xdr:pic>
    <xdr:clientData fLocksWithSheet="0"/>
  </xdr:oneCellAnchor>
  <xdr:oneCellAnchor>
    <xdr:from>
      <xdr:col>9</xdr:col>
      <xdr:colOff>0</xdr:colOff>
      <xdr:row>69</xdr:row>
      <xdr:rowOff>0</xdr:rowOff>
    </xdr:from>
    <xdr:ext cx="962025" cy="952500"/>
    <xdr:pic>
      <xdr:nvPicPr>
        <xdr:cNvPr id="0" name="image54.png"/>
        <xdr:cNvPicPr preferRelativeResize="0"/>
      </xdr:nvPicPr>
      <xdr:blipFill>
        <a:blip cstate="print" r:embed="rId55"/>
        <a:stretch>
          <a:fillRect/>
        </a:stretch>
      </xdr:blipFill>
      <xdr:spPr>
        <a:prstGeom prst="rect">
          <a:avLst/>
        </a:prstGeom>
        <a:noFill/>
      </xdr:spPr>
    </xdr:pic>
    <xdr:clientData fLocksWithSheet="0"/>
  </xdr:oneCellAnchor>
  <xdr:oneCellAnchor>
    <xdr:from>
      <xdr:col>9</xdr:col>
      <xdr:colOff>0</xdr:colOff>
      <xdr:row>70</xdr:row>
      <xdr:rowOff>0</xdr:rowOff>
    </xdr:from>
    <xdr:ext cx="962025" cy="942975"/>
    <xdr:pic>
      <xdr:nvPicPr>
        <xdr:cNvPr id="0" name="image64.png"/>
        <xdr:cNvPicPr preferRelativeResize="0"/>
      </xdr:nvPicPr>
      <xdr:blipFill>
        <a:blip cstate="print" r:embed="rId56"/>
        <a:stretch>
          <a:fillRect/>
        </a:stretch>
      </xdr:blipFill>
      <xdr:spPr>
        <a:prstGeom prst="rect">
          <a:avLst/>
        </a:prstGeom>
        <a:noFill/>
      </xdr:spPr>
    </xdr:pic>
    <xdr:clientData fLocksWithSheet="0"/>
  </xdr:oneCellAnchor>
  <xdr:oneCellAnchor>
    <xdr:from>
      <xdr:col>9</xdr:col>
      <xdr:colOff>0</xdr:colOff>
      <xdr:row>71</xdr:row>
      <xdr:rowOff>0</xdr:rowOff>
    </xdr:from>
    <xdr:ext cx="962025" cy="962025"/>
    <xdr:pic>
      <xdr:nvPicPr>
        <xdr:cNvPr id="0" name="image52.png"/>
        <xdr:cNvPicPr preferRelativeResize="0"/>
      </xdr:nvPicPr>
      <xdr:blipFill>
        <a:blip cstate="print" r:embed="rId57"/>
        <a:stretch>
          <a:fillRect/>
        </a:stretch>
      </xdr:blipFill>
      <xdr:spPr>
        <a:prstGeom prst="rect">
          <a:avLst/>
        </a:prstGeom>
        <a:noFill/>
      </xdr:spPr>
    </xdr:pic>
    <xdr:clientData fLocksWithSheet="0"/>
  </xdr:oneCellAnchor>
  <xdr:oneCellAnchor>
    <xdr:from>
      <xdr:col>9</xdr:col>
      <xdr:colOff>0</xdr:colOff>
      <xdr:row>79</xdr:row>
      <xdr:rowOff>0</xdr:rowOff>
    </xdr:from>
    <xdr:ext cx="962025" cy="962025"/>
    <xdr:pic>
      <xdr:nvPicPr>
        <xdr:cNvPr id="0" name="image63.png"/>
        <xdr:cNvPicPr preferRelativeResize="0"/>
      </xdr:nvPicPr>
      <xdr:blipFill>
        <a:blip cstate="print" r:embed="rId58"/>
        <a:stretch>
          <a:fillRect/>
        </a:stretch>
      </xdr:blipFill>
      <xdr:spPr>
        <a:prstGeom prst="rect">
          <a:avLst/>
        </a:prstGeom>
        <a:noFill/>
      </xdr:spPr>
    </xdr:pic>
    <xdr:clientData fLocksWithSheet="0"/>
  </xdr:oneCellAnchor>
  <xdr:oneCellAnchor>
    <xdr:from>
      <xdr:col>9</xdr:col>
      <xdr:colOff>0</xdr:colOff>
      <xdr:row>80</xdr:row>
      <xdr:rowOff>0</xdr:rowOff>
    </xdr:from>
    <xdr:ext cx="962025" cy="942975"/>
    <xdr:pic>
      <xdr:nvPicPr>
        <xdr:cNvPr id="0" name="image56.png"/>
        <xdr:cNvPicPr preferRelativeResize="0"/>
      </xdr:nvPicPr>
      <xdr:blipFill>
        <a:blip cstate="print" r:embed="rId59"/>
        <a:stretch>
          <a:fillRect/>
        </a:stretch>
      </xdr:blipFill>
      <xdr:spPr>
        <a:prstGeom prst="rect">
          <a:avLst/>
        </a:prstGeom>
        <a:noFill/>
      </xdr:spPr>
    </xdr:pic>
    <xdr:clientData fLocksWithSheet="0"/>
  </xdr:oneCellAnchor>
  <xdr:oneCellAnchor>
    <xdr:from>
      <xdr:col>9</xdr:col>
      <xdr:colOff>0</xdr:colOff>
      <xdr:row>81</xdr:row>
      <xdr:rowOff>0</xdr:rowOff>
    </xdr:from>
    <xdr:ext cx="962025" cy="923925"/>
    <xdr:pic>
      <xdr:nvPicPr>
        <xdr:cNvPr id="0" name="image55.png"/>
        <xdr:cNvPicPr preferRelativeResize="0"/>
      </xdr:nvPicPr>
      <xdr:blipFill>
        <a:blip cstate="print" r:embed="rId60"/>
        <a:stretch>
          <a:fillRect/>
        </a:stretch>
      </xdr:blipFill>
      <xdr:spPr>
        <a:prstGeom prst="rect">
          <a:avLst/>
        </a:prstGeom>
        <a:noFill/>
      </xdr:spPr>
    </xdr:pic>
    <xdr:clientData fLocksWithSheet="0"/>
  </xdr:oneCellAnchor>
  <xdr:oneCellAnchor>
    <xdr:from>
      <xdr:col>9</xdr:col>
      <xdr:colOff>0</xdr:colOff>
      <xdr:row>82</xdr:row>
      <xdr:rowOff>0</xdr:rowOff>
    </xdr:from>
    <xdr:ext cx="962025" cy="952500"/>
    <xdr:pic>
      <xdr:nvPicPr>
        <xdr:cNvPr id="0" name="image62.png"/>
        <xdr:cNvPicPr preferRelativeResize="0"/>
      </xdr:nvPicPr>
      <xdr:blipFill>
        <a:blip cstate="print" r:embed="rId61"/>
        <a:stretch>
          <a:fillRect/>
        </a:stretch>
      </xdr:blipFill>
      <xdr:spPr>
        <a:prstGeom prst="rect">
          <a:avLst/>
        </a:prstGeom>
        <a:noFill/>
      </xdr:spPr>
    </xdr:pic>
    <xdr:clientData fLocksWithSheet="0"/>
  </xdr:oneCellAnchor>
  <xdr:oneCellAnchor>
    <xdr:from>
      <xdr:col>9</xdr:col>
      <xdr:colOff>0</xdr:colOff>
      <xdr:row>83</xdr:row>
      <xdr:rowOff>0</xdr:rowOff>
    </xdr:from>
    <xdr:ext cx="962025" cy="962025"/>
    <xdr:pic>
      <xdr:nvPicPr>
        <xdr:cNvPr id="0" name="image57.png"/>
        <xdr:cNvPicPr preferRelativeResize="0"/>
      </xdr:nvPicPr>
      <xdr:blipFill>
        <a:blip cstate="print" r:embed="rId62"/>
        <a:stretch>
          <a:fillRect/>
        </a:stretch>
      </xdr:blipFill>
      <xdr:spPr>
        <a:prstGeom prst="rect">
          <a:avLst/>
        </a:prstGeom>
        <a:noFill/>
      </xdr:spPr>
    </xdr:pic>
    <xdr:clientData fLocksWithSheet="0"/>
  </xdr:oneCellAnchor>
  <xdr:oneCellAnchor>
    <xdr:from>
      <xdr:col>9</xdr:col>
      <xdr:colOff>0</xdr:colOff>
      <xdr:row>84</xdr:row>
      <xdr:rowOff>0</xdr:rowOff>
    </xdr:from>
    <xdr:ext cx="962025" cy="962025"/>
    <xdr:pic>
      <xdr:nvPicPr>
        <xdr:cNvPr id="0" name="image65.png"/>
        <xdr:cNvPicPr preferRelativeResize="0"/>
      </xdr:nvPicPr>
      <xdr:blipFill>
        <a:blip cstate="print" r:embed="rId63"/>
        <a:stretch>
          <a:fillRect/>
        </a:stretch>
      </xdr:blipFill>
      <xdr:spPr>
        <a:prstGeom prst="rect">
          <a:avLst/>
        </a:prstGeom>
        <a:noFill/>
      </xdr:spPr>
    </xdr:pic>
    <xdr:clientData fLocksWithSheet="0"/>
  </xdr:oneCellAnchor>
  <xdr:oneCellAnchor>
    <xdr:from>
      <xdr:col>9</xdr:col>
      <xdr:colOff>0</xdr:colOff>
      <xdr:row>85</xdr:row>
      <xdr:rowOff>0</xdr:rowOff>
    </xdr:from>
    <xdr:ext cx="962025" cy="952500"/>
    <xdr:pic>
      <xdr:nvPicPr>
        <xdr:cNvPr id="0" name="image60.png"/>
        <xdr:cNvPicPr preferRelativeResize="0"/>
      </xdr:nvPicPr>
      <xdr:blipFill>
        <a:blip cstate="print" r:embed="rId64"/>
        <a:stretch>
          <a:fillRect/>
        </a:stretch>
      </xdr:blipFill>
      <xdr:spPr>
        <a:prstGeom prst="rect">
          <a:avLst/>
        </a:prstGeom>
        <a:noFill/>
      </xdr:spPr>
    </xdr:pic>
    <xdr:clientData fLocksWithSheet="0"/>
  </xdr:oneCellAnchor>
  <xdr:oneCellAnchor>
    <xdr:from>
      <xdr:col>9</xdr:col>
      <xdr:colOff>0</xdr:colOff>
      <xdr:row>86</xdr:row>
      <xdr:rowOff>0</xdr:rowOff>
    </xdr:from>
    <xdr:ext cx="962025" cy="962025"/>
    <xdr:pic>
      <xdr:nvPicPr>
        <xdr:cNvPr id="0" name="image59.png"/>
        <xdr:cNvPicPr preferRelativeResize="0"/>
      </xdr:nvPicPr>
      <xdr:blipFill>
        <a:blip cstate="print" r:embed="rId65"/>
        <a:stretch>
          <a:fillRect/>
        </a:stretch>
      </xdr:blipFill>
      <xdr:spPr>
        <a:prstGeom prst="rect">
          <a:avLst/>
        </a:prstGeom>
        <a:noFill/>
      </xdr:spPr>
    </xdr:pic>
    <xdr:clientData fLocksWithSheet="0"/>
  </xdr:oneCellAnchor>
  <xdr:oneCellAnchor>
    <xdr:from>
      <xdr:col>9</xdr:col>
      <xdr:colOff>0</xdr:colOff>
      <xdr:row>87</xdr:row>
      <xdr:rowOff>0</xdr:rowOff>
    </xdr:from>
    <xdr:ext cx="962025" cy="923925"/>
    <xdr:pic>
      <xdr:nvPicPr>
        <xdr:cNvPr id="0" name="image61.png"/>
        <xdr:cNvPicPr preferRelativeResize="0"/>
      </xdr:nvPicPr>
      <xdr:blipFill>
        <a:blip cstate="print" r:embed="rId66"/>
        <a:stretch>
          <a:fillRect/>
        </a:stretch>
      </xdr:blipFill>
      <xdr:spPr>
        <a:prstGeom prst="rect">
          <a:avLst/>
        </a:prstGeom>
        <a:noFill/>
      </xdr:spPr>
    </xdr:pic>
    <xdr:clientData fLocksWithSheet="0"/>
  </xdr:oneCellAnchor>
  <xdr:oneCellAnchor>
    <xdr:from>
      <xdr:col>9</xdr:col>
      <xdr:colOff>0</xdr:colOff>
      <xdr:row>88</xdr:row>
      <xdr:rowOff>0</xdr:rowOff>
    </xdr:from>
    <xdr:ext cx="962025" cy="942975"/>
    <xdr:pic>
      <xdr:nvPicPr>
        <xdr:cNvPr id="0" name="image71.png" title="Bild"/>
        <xdr:cNvPicPr preferRelativeResize="0"/>
      </xdr:nvPicPr>
      <xdr:blipFill>
        <a:blip cstate="print" r:embed="rId67"/>
        <a:stretch>
          <a:fillRect/>
        </a:stretch>
      </xdr:blipFill>
      <xdr:spPr>
        <a:prstGeom prst="rect">
          <a:avLst/>
        </a:prstGeom>
        <a:noFill/>
      </xdr:spPr>
    </xdr:pic>
    <xdr:clientData fLocksWithSheet="0"/>
  </xdr:oneCellAnchor>
  <xdr:oneCellAnchor>
    <xdr:from>
      <xdr:col>9</xdr:col>
      <xdr:colOff>0</xdr:colOff>
      <xdr:row>89</xdr:row>
      <xdr:rowOff>0</xdr:rowOff>
    </xdr:from>
    <xdr:ext cx="962025" cy="942975"/>
    <xdr:pic>
      <xdr:nvPicPr>
        <xdr:cNvPr id="0" name="image67.png"/>
        <xdr:cNvPicPr preferRelativeResize="0"/>
      </xdr:nvPicPr>
      <xdr:blipFill>
        <a:blip cstate="print" r:embed="rId68"/>
        <a:stretch>
          <a:fillRect/>
        </a:stretch>
      </xdr:blipFill>
      <xdr:spPr>
        <a:prstGeom prst="rect">
          <a:avLst/>
        </a:prstGeom>
        <a:noFill/>
      </xdr:spPr>
    </xdr:pic>
    <xdr:clientData fLocksWithSheet="0"/>
  </xdr:oneCellAnchor>
  <xdr:oneCellAnchor>
    <xdr:from>
      <xdr:col>9</xdr:col>
      <xdr:colOff>0</xdr:colOff>
      <xdr:row>90</xdr:row>
      <xdr:rowOff>0</xdr:rowOff>
    </xdr:from>
    <xdr:ext cx="962025" cy="923925"/>
    <xdr:pic>
      <xdr:nvPicPr>
        <xdr:cNvPr id="0" name="image72.png"/>
        <xdr:cNvPicPr preferRelativeResize="0"/>
      </xdr:nvPicPr>
      <xdr:blipFill>
        <a:blip cstate="print" r:embed="rId69"/>
        <a:stretch>
          <a:fillRect/>
        </a:stretch>
      </xdr:blipFill>
      <xdr:spPr>
        <a:prstGeom prst="rect">
          <a:avLst/>
        </a:prstGeom>
        <a:noFill/>
      </xdr:spPr>
    </xdr:pic>
    <xdr:clientData fLocksWithSheet="0"/>
  </xdr:oneCellAnchor>
  <xdr:oneCellAnchor>
    <xdr:from>
      <xdr:col>9</xdr:col>
      <xdr:colOff>0</xdr:colOff>
      <xdr:row>91</xdr:row>
      <xdr:rowOff>0</xdr:rowOff>
    </xdr:from>
    <xdr:ext cx="962025" cy="942975"/>
    <xdr:pic>
      <xdr:nvPicPr>
        <xdr:cNvPr id="0" name="image77.png"/>
        <xdr:cNvPicPr preferRelativeResize="0"/>
      </xdr:nvPicPr>
      <xdr:blipFill>
        <a:blip cstate="print" r:embed="rId70"/>
        <a:stretch>
          <a:fillRect/>
        </a:stretch>
      </xdr:blipFill>
      <xdr:spPr>
        <a:prstGeom prst="rect">
          <a:avLst/>
        </a:prstGeom>
        <a:noFill/>
      </xdr:spPr>
    </xdr:pic>
    <xdr:clientData fLocksWithSheet="0"/>
  </xdr:oneCellAnchor>
  <xdr:oneCellAnchor>
    <xdr:from>
      <xdr:col>9</xdr:col>
      <xdr:colOff>0</xdr:colOff>
      <xdr:row>92</xdr:row>
      <xdr:rowOff>0</xdr:rowOff>
    </xdr:from>
    <xdr:ext cx="962025" cy="933450"/>
    <xdr:pic>
      <xdr:nvPicPr>
        <xdr:cNvPr id="0" name="image70.png"/>
        <xdr:cNvPicPr preferRelativeResize="0"/>
      </xdr:nvPicPr>
      <xdr:blipFill>
        <a:blip cstate="print" r:embed="rId71"/>
        <a:stretch>
          <a:fillRect/>
        </a:stretch>
      </xdr:blipFill>
      <xdr:spPr>
        <a:prstGeom prst="rect">
          <a:avLst/>
        </a:prstGeom>
        <a:noFill/>
      </xdr:spPr>
    </xdr:pic>
    <xdr:clientData fLocksWithSheet="0"/>
  </xdr:oneCellAnchor>
  <xdr:oneCellAnchor>
    <xdr:from>
      <xdr:col>9</xdr:col>
      <xdr:colOff>0</xdr:colOff>
      <xdr:row>93</xdr:row>
      <xdr:rowOff>0</xdr:rowOff>
    </xdr:from>
    <xdr:ext cx="962025" cy="952500"/>
    <xdr:pic>
      <xdr:nvPicPr>
        <xdr:cNvPr id="0" name="image68.png"/>
        <xdr:cNvPicPr preferRelativeResize="0"/>
      </xdr:nvPicPr>
      <xdr:blipFill>
        <a:blip cstate="print" r:embed="rId72"/>
        <a:stretch>
          <a:fillRect/>
        </a:stretch>
      </xdr:blipFill>
      <xdr:spPr>
        <a:prstGeom prst="rect">
          <a:avLst/>
        </a:prstGeom>
        <a:noFill/>
      </xdr:spPr>
    </xdr:pic>
    <xdr:clientData fLocksWithSheet="0"/>
  </xdr:oneCellAnchor>
  <xdr:oneCellAnchor>
    <xdr:from>
      <xdr:col>9</xdr:col>
      <xdr:colOff>0</xdr:colOff>
      <xdr:row>94</xdr:row>
      <xdr:rowOff>0</xdr:rowOff>
    </xdr:from>
    <xdr:ext cx="962025" cy="933450"/>
    <xdr:pic>
      <xdr:nvPicPr>
        <xdr:cNvPr id="0" name="image124.png"/>
        <xdr:cNvPicPr preferRelativeResize="0"/>
      </xdr:nvPicPr>
      <xdr:blipFill>
        <a:blip cstate="print" r:embed="rId73"/>
        <a:stretch>
          <a:fillRect/>
        </a:stretch>
      </xdr:blipFill>
      <xdr:spPr>
        <a:prstGeom prst="rect">
          <a:avLst/>
        </a:prstGeom>
        <a:noFill/>
      </xdr:spPr>
    </xdr:pic>
    <xdr:clientData fLocksWithSheet="0"/>
  </xdr:oneCellAnchor>
  <xdr:oneCellAnchor>
    <xdr:from>
      <xdr:col>9</xdr:col>
      <xdr:colOff>0</xdr:colOff>
      <xdr:row>95</xdr:row>
      <xdr:rowOff>0</xdr:rowOff>
    </xdr:from>
    <xdr:ext cx="962025" cy="971550"/>
    <xdr:pic>
      <xdr:nvPicPr>
        <xdr:cNvPr id="0" name="image69.png"/>
        <xdr:cNvPicPr preferRelativeResize="0"/>
      </xdr:nvPicPr>
      <xdr:blipFill>
        <a:blip cstate="print" r:embed="rId74"/>
        <a:stretch>
          <a:fillRect/>
        </a:stretch>
      </xdr:blipFill>
      <xdr:spPr>
        <a:prstGeom prst="rect">
          <a:avLst/>
        </a:prstGeom>
        <a:noFill/>
      </xdr:spPr>
    </xdr:pic>
    <xdr:clientData fLocksWithSheet="0"/>
  </xdr:oneCellAnchor>
  <xdr:oneCellAnchor>
    <xdr:from>
      <xdr:col>9</xdr:col>
      <xdr:colOff>0</xdr:colOff>
      <xdr:row>96</xdr:row>
      <xdr:rowOff>0</xdr:rowOff>
    </xdr:from>
    <xdr:ext cx="962025" cy="933450"/>
    <xdr:pic>
      <xdr:nvPicPr>
        <xdr:cNvPr id="0" name="image76.png"/>
        <xdr:cNvPicPr preferRelativeResize="0"/>
      </xdr:nvPicPr>
      <xdr:blipFill>
        <a:blip cstate="print" r:embed="rId75"/>
        <a:stretch>
          <a:fillRect/>
        </a:stretch>
      </xdr:blipFill>
      <xdr:spPr>
        <a:prstGeom prst="rect">
          <a:avLst/>
        </a:prstGeom>
        <a:noFill/>
      </xdr:spPr>
    </xdr:pic>
    <xdr:clientData fLocksWithSheet="0"/>
  </xdr:oneCellAnchor>
  <xdr:oneCellAnchor>
    <xdr:from>
      <xdr:col>9</xdr:col>
      <xdr:colOff>0</xdr:colOff>
      <xdr:row>97</xdr:row>
      <xdr:rowOff>0</xdr:rowOff>
    </xdr:from>
    <xdr:ext cx="962025" cy="962025"/>
    <xdr:pic>
      <xdr:nvPicPr>
        <xdr:cNvPr id="0" name="image75.png"/>
        <xdr:cNvPicPr preferRelativeResize="0"/>
      </xdr:nvPicPr>
      <xdr:blipFill>
        <a:blip cstate="print" r:embed="rId76"/>
        <a:stretch>
          <a:fillRect/>
        </a:stretch>
      </xdr:blipFill>
      <xdr:spPr>
        <a:prstGeom prst="rect">
          <a:avLst/>
        </a:prstGeom>
        <a:noFill/>
      </xdr:spPr>
    </xdr:pic>
    <xdr:clientData fLocksWithSheet="0"/>
  </xdr:oneCellAnchor>
  <xdr:oneCellAnchor>
    <xdr:from>
      <xdr:col>9</xdr:col>
      <xdr:colOff>0</xdr:colOff>
      <xdr:row>98</xdr:row>
      <xdr:rowOff>0</xdr:rowOff>
    </xdr:from>
    <xdr:ext cx="962025" cy="942975"/>
    <xdr:pic>
      <xdr:nvPicPr>
        <xdr:cNvPr id="0" name="image83.png"/>
        <xdr:cNvPicPr preferRelativeResize="0"/>
      </xdr:nvPicPr>
      <xdr:blipFill>
        <a:blip cstate="print" r:embed="rId77"/>
        <a:stretch>
          <a:fillRect/>
        </a:stretch>
      </xdr:blipFill>
      <xdr:spPr>
        <a:prstGeom prst="rect">
          <a:avLst/>
        </a:prstGeom>
        <a:noFill/>
      </xdr:spPr>
    </xdr:pic>
    <xdr:clientData fLocksWithSheet="0"/>
  </xdr:oneCellAnchor>
  <xdr:oneCellAnchor>
    <xdr:from>
      <xdr:col>9</xdr:col>
      <xdr:colOff>0</xdr:colOff>
      <xdr:row>99</xdr:row>
      <xdr:rowOff>0</xdr:rowOff>
    </xdr:from>
    <xdr:ext cx="962025" cy="942975"/>
    <xdr:pic>
      <xdr:nvPicPr>
        <xdr:cNvPr id="0" name="image81.png"/>
        <xdr:cNvPicPr preferRelativeResize="0"/>
      </xdr:nvPicPr>
      <xdr:blipFill>
        <a:blip cstate="print" r:embed="rId78"/>
        <a:stretch>
          <a:fillRect/>
        </a:stretch>
      </xdr:blipFill>
      <xdr:spPr>
        <a:prstGeom prst="rect">
          <a:avLst/>
        </a:prstGeom>
        <a:noFill/>
      </xdr:spPr>
    </xdr:pic>
    <xdr:clientData fLocksWithSheet="0"/>
  </xdr:oneCellAnchor>
  <xdr:oneCellAnchor>
    <xdr:from>
      <xdr:col>9</xdr:col>
      <xdr:colOff>0</xdr:colOff>
      <xdr:row>100</xdr:row>
      <xdr:rowOff>0</xdr:rowOff>
    </xdr:from>
    <xdr:ext cx="962025" cy="962025"/>
    <xdr:pic>
      <xdr:nvPicPr>
        <xdr:cNvPr id="0" name="image73.png"/>
        <xdr:cNvPicPr preferRelativeResize="0"/>
      </xdr:nvPicPr>
      <xdr:blipFill>
        <a:blip cstate="print" r:embed="rId79"/>
        <a:stretch>
          <a:fillRect/>
        </a:stretch>
      </xdr:blipFill>
      <xdr:spPr>
        <a:prstGeom prst="rect">
          <a:avLst/>
        </a:prstGeom>
        <a:noFill/>
      </xdr:spPr>
    </xdr:pic>
    <xdr:clientData fLocksWithSheet="0"/>
  </xdr:oneCellAnchor>
  <xdr:oneCellAnchor>
    <xdr:from>
      <xdr:col>9</xdr:col>
      <xdr:colOff>0</xdr:colOff>
      <xdr:row>101</xdr:row>
      <xdr:rowOff>0</xdr:rowOff>
    </xdr:from>
    <xdr:ext cx="962025" cy="933450"/>
    <xdr:pic>
      <xdr:nvPicPr>
        <xdr:cNvPr id="0" name="image74.png"/>
        <xdr:cNvPicPr preferRelativeResize="0"/>
      </xdr:nvPicPr>
      <xdr:blipFill>
        <a:blip cstate="print" r:embed="rId80"/>
        <a:stretch>
          <a:fillRect/>
        </a:stretch>
      </xdr:blipFill>
      <xdr:spPr>
        <a:prstGeom prst="rect">
          <a:avLst/>
        </a:prstGeom>
        <a:noFill/>
      </xdr:spPr>
    </xdr:pic>
    <xdr:clientData fLocksWithSheet="0"/>
  </xdr:oneCellAnchor>
  <xdr:oneCellAnchor>
    <xdr:from>
      <xdr:col>9</xdr:col>
      <xdr:colOff>0</xdr:colOff>
      <xdr:row>102</xdr:row>
      <xdr:rowOff>0</xdr:rowOff>
    </xdr:from>
    <xdr:ext cx="962025" cy="942975"/>
    <xdr:pic>
      <xdr:nvPicPr>
        <xdr:cNvPr id="0" name="image91.png"/>
        <xdr:cNvPicPr preferRelativeResize="0"/>
      </xdr:nvPicPr>
      <xdr:blipFill>
        <a:blip cstate="print" r:embed="rId81"/>
        <a:stretch>
          <a:fillRect/>
        </a:stretch>
      </xdr:blipFill>
      <xdr:spPr>
        <a:prstGeom prst="rect">
          <a:avLst/>
        </a:prstGeom>
        <a:noFill/>
      </xdr:spPr>
    </xdr:pic>
    <xdr:clientData fLocksWithSheet="0"/>
  </xdr:oneCellAnchor>
  <xdr:oneCellAnchor>
    <xdr:from>
      <xdr:col>9</xdr:col>
      <xdr:colOff>0</xdr:colOff>
      <xdr:row>103</xdr:row>
      <xdr:rowOff>0</xdr:rowOff>
    </xdr:from>
    <xdr:ext cx="962025" cy="942975"/>
    <xdr:pic>
      <xdr:nvPicPr>
        <xdr:cNvPr id="0" name="image78.png"/>
        <xdr:cNvPicPr preferRelativeResize="0"/>
      </xdr:nvPicPr>
      <xdr:blipFill>
        <a:blip cstate="print" r:embed="rId82"/>
        <a:stretch>
          <a:fillRect/>
        </a:stretch>
      </xdr:blipFill>
      <xdr:spPr>
        <a:prstGeom prst="rect">
          <a:avLst/>
        </a:prstGeom>
        <a:noFill/>
      </xdr:spPr>
    </xdr:pic>
    <xdr:clientData fLocksWithSheet="0"/>
  </xdr:oneCellAnchor>
  <xdr:oneCellAnchor>
    <xdr:from>
      <xdr:col>9</xdr:col>
      <xdr:colOff>0</xdr:colOff>
      <xdr:row>111</xdr:row>
      <xdr:rowOff>0</xdr:rowOff>
    </xdr:from>
    <xdr:ext cx="962025" cy="895350"/>
    <xdr:pic>
      <xdr:nvPicPr>
        <xdr:cNvPr id="0" name="image90.png"/>
        <xdr:cNvPicPr preferRelativeResize="0"/>
      </xdr:nvPicPr>
      <xdr:blipFill>
        <a:blip cstate="print" r:embed="rId83"/>
        <a:stretch>
          <a:fillRect/>
        </a:stretch>
      </xdr:blipFill>
      <xdr:spPr>
        <a:prstGeom prst="rect">
          <a:avLst/>
        </a:prstGeom>
        <a:noFill/>
      </xdr:spPr>
    </xdr:pic>
    <xdr:clientData fLocksWithSheet="0"/>
  </xdr:oneCellAnchor>
  <xdr:oneCellAnchor>
    <xdr:from>
      <xdr:col>9</xdr:col>
      <xdr:colOff>0</xdr:colOff>
      <xdr:row>112</xdr:row>
      <xdr:rowOff>0</xdr:rowOff>
    </xdr:from>
    <xdr:ext cx="962025" cy="962025"/>
    <xdr:pic>
      <xdr:nvPicPr>
        <xdr:cNvPr id="0" name="image87.png"/>
        <xdr:cNvPicPr preferRelativeResize="0"/>
      </xdr:nvPicPr>
      <xdr:blipFill>
        <a:blip cstate="print" r:embed="rId84"/>
        <a:stretch>
          <a:fillRect/>
        </a:stretch>
      </xdr:blipFill>
      <xdr:spPr>
        <a:prstGeom prst="rect">
          <a:avLst/>
        </a:prstGeom>
        <a:noFill/>
      </xdr:spPr>
    </xdr:pic>
    <xdr:clientData fLocksWithSheet="0"/>
  </xdr:oneCellAnchor>
  <xdr:oneCellAnchor>
    <xdr:from>
      <xdr:col>9</xdr:col>
      <xdr:colOff>0</xdr:colOff>
      <xdr:row>113</xdr:row>
      <xdr:rowOff>0</xdr:rowOff>
    </xdr:from>
    <xdr:ext cx="962025" cy="962025"/>
    <xdr:pic>
      <xdr:nvPicPr>
        <xdr:cNvPr id="0" name="image80.png"/>
        <xdr:cNvPicPr preferRelativeResize="0"/>
      </xdr:nvPicPr>
      <xdr:blipFill>
        <a:blip cstate="print" r:embed="rId85"/>
        <a:stretch>
          <a:fillRect/>
        </a:stretch>
      </xdr:blipFill>
      <xdr:spPr>
        <a:prstGeom prst="rect">
          <a:avLst/>
        </a:prstGeom>
        <a:noFill/>
      </xdr:spPr>
    </xdr:pic>
    <xdr:clientData fLocksWithSheet="0"/>
  </xdr:oneCellAnchor>
  <xdr:oneCellAnchor>
    <xdr:from>
      <xdr:col>9</xdr:col>
      <xdr:colOff>0</xdr:colOff>
      <xdr:row>114</xdr:row>
      <xdr:rowOff>0</xdr:rowOff>
    </xdr:from>
    <xdr:ext cx="962025" cy="942975"/>
    <xdr:pic>
      <xdr:nvPicPr>
        <xdr:cNvPr id="0" name="image82.png"/>
        <xdr:cNvPicPr preferRelativeResize="0"/>
      </xdr:nvPicPr>
      <xdr:blipFill>
        <a:blip cstate="print" r:embed="rId86"/>
        <a:stretch>
          <a:fillRect/>
        </a:stretch>
      </xdr:blipFill>
      <xdr:spPr>
        <a:prstGeom prst="rect">
          <a:avLst/>
        </a:prstGeom>
        <a:noFill/>
      </xdr:spPr>
    </xdr:pic>
    <xdr:clientData fLocksWithSheet="0"/>
  </xdr:oneCellAnchor>
  <xdr:oneCellAnchor>
    <xdr:from>
      <xdr:col>9</xdr:col>
      <xdr:colOff>0</xdr:colOff>
      <xdr:row>115</xdr:row>
      <xdr:rowOff>0</xdr:rowOff>
    </xdr:from>
    <xdr:ext cx="962025" cy="942975"/>
    <xdr:pic>
      <xdr:nvPicPr>
        <xdr:cNvPr id="0" name="image88.png"/>
        <xdr:cNvPicPr preferRelativeResize="0"/>
      </xdr:nvPicPr>
      <xdr:blipFill>
        <a:blip cstate="print" r:embed="rId87"/>
        <a:stretch>
          <a:fillRect/>
        </a:stretch>
      </xdr:blipFill>
      <xdr:spPr>
        <a:prstGeom prst="rect">
          <a:avLst/>
        </a:prstGeom>
        <a:noFill/>
      </xdr:spPr>
    </xdr:pic>
    <xdr:clientData fLocksWithSheet="0"/>
  </xdr:oneCellAnchor>
  <xdr:oneCellAnchor>
    <xdr:from>
      <xdr:col>9</xdr:col>
      <xdr:colOff>0</xdr:colOff>
      <xdr:row>116</xdr:row>
      <xdr:rowOff>0</xdr:rowOff>
    </xdr:from>
    <xdr:ext cx="962025" cy="942975"/>
    <xdr:pic>
      <xdr:nvPicPr>
        <xdr:cNvPr id="0" name="image84.png"/>
        <xdr:cNvPicPr preferRelativeResize="0"/>
      </xdr:nvPicPr>
      <xdr:blipFill>
        <a:blip cstate="print" r:embed="rId88"/>
        <a:stretch>
          <a:fillRect/>
        </a:stretch>
      </xdr:blipFill>
      <xdr:spPr>
        <a:prstGeom prst="rect">
          <a:avLst/>
        </a:prstGeom>
        <a:noFill/>
      </xdr:spPr>
    </xdr:pic>
    <xdr:clientData fLocksWithSheet="0"/>
  </xdr:oneCellAnchor>
  <xdr:oneCellAnchor>
    <xdr:from>
      <xdr:col>9</xdr:col>
      <xdr:colOff>0</xdr:colOff>
      <xdr:row>117</xdr:row>
      <xdr:rowOff>0</xdr:rowOff>
    </xdr:from>
    <xdr:ext cx="962025" cy="942975"/>
    <xdr:pic>
      <xdr:nvPicPr>
        <xdr:cNvPr id="0" name="image96.png"/>
        <xdr:cNvPicPr preferRelativeResize="0"/>
      </xdr:nvPicPr>
      <xdr:blipFill>
        <a:blip cstate="print" r:embed="rId89"/>
        <a:stretch>
          <a:fillRect/>
        </a:stretch>
      </xdr:blipFill>
      <xdr:spPr>
        <a:prstGeom prst="rect">
          <a:avLst/>
        </a:prstGeom>
        <a:noFill/>
      </xdr:spPr>
    </xdr:pic>
    <xdr:clientData fLocksWithSheet="0"/>
  </xdr:oneCellAnchor>
  <xdr:oneCellAnchor>
    <xdr:from>
      <xdr:col>9</xdr:col>
      <xdr:colOff>0</xdr:colOff>
      <xdr:row>118</xdr:row>
      <xdr:rowOff>0</xdr:rowOff>
    </xdr:from>
    <xdr:ext cx="962025" cy="933450"/>
    <xdr:pic>
      <xdr:nvPicPr>
        <xdr:cNvPr id="0" name="image85.png"/>
        <xdr:cNvPicPr preferRelativeResize="0"/>
      </xdr:nvPicPr>
      <xdr:blipFill>
        <a:blip cstate="print" r:embed="rId90"/>
        <a:stretch>
          <a:fillRect/>
        </a:stretch>
      </xdr:blipFill>
      <xdr:spPr>
        <a:prstGeom prst="rect">
          <a:avLst/>
        </a:prstGeom>
        <a:noFill/>
      </xdr:spPr>
    </xdr:pic>
    <xdr:clientData fLocksWithSheet="0"/>
  </xdr:oneCellAnchor>
  <xdr:oneCellAnchor>
    <xdr:from>
      <xdr:col>9</xdr:col>
      <xdr:colOff>0</xdr:colOff>
      <xdr:row>119</xdr:row>
      <xdr:rowOff>0</xdr:rowOff>
    </xdr:from>
    <xdr:ext cx="962025" cy="904875"/>
    <xdr:pic>
      <xdr:nvPicPr>
        <xdr:cNvPr id="0" name="image79.png"/>
        <xdr:cNvPicPr preferRelativeResize="0"/>
      </xdr:nvPicPr>
      <xdr:blipFill>
        <a:blip cstate="print" r:embed="rId91"/>
        <a:stretch>
          <a:fillRect/>
        </a:stretch>
      </xdr:blipFill>
      <xdr:spPr>
        <a:prstGeom prst="rect">
          <a:avLst/>
        </a:prstGeom>
        <a:noFill/>
      </xdr:spPr>
    </xdr:pic>
    <xdr:clientData fLocksWithSheet="0"/>
  </xdr:oneCellAnchor>
  <xdr:oneCellAnchor>
    <xdr:from>
      <xdr:col>9</xdr:col>
      <xdr:colOff>0</xdr:colOff>
      <xdr:row>120</xdr:row>
      <xdr:rowOff>0</xdr:rowOff>
    </xdr:from>
    <xdr:ext cx="962025" cy="933450"/>
    <xdr:pic>
      <xdr:nvPicPr>
        <xdr:cNvPr id="0" name="image86.png"/>
        <xdr:cNvPicPr preferRelativeResize="0"/>
      </xdr:nvPicPr>
      <xdr:blipFill>
        <a:blip cstate="print" r:embed="rId92"/>
        <a:stretch>
          <a:fillRect/>
        </a:stretch>
      </xdr:blipFill>
      <xdr:spPr>
        <a:prstGeom prst="rect">
          <a:avLst/>
        </a:prstGeom>
        <a:noFill/>
      </xdr:spPr>
    </xdr:pic>
    <xdr:clientData fLocksWithSheet="0"/>
  </xdr:oneCellAnchor>
  <xdr:oneCellAnchor>
    <xdr:from>
      <xdr:col>9</xdr:col>
      <xdr:colOff>0</xdr:colOff>
      <xdr:row>121</xdr:row>
      <xdr:rowOff>0</xdr:rowOff>
    </xdr:from>
    <xdr:ext cx="962025" cy="923925"/>
    <xdr:pic>
      <xdr:nvPicPr>
        <xdr:cNvPr id="0" name="image111.png"/>
        <xdr:cNvPicPr preferRelativeResize="0"/>
      </xdr:nvPicPr>
      <xdr:blipFill>
        <a:blip cstate="print" r:embed="rId93"/>
        <a:stretch>
          <a:fillRect/>
        </a:stretch>
      </xdr:blipFill>
      <xdr:spPr>
        <a:prstGeom prst="rect">
          <a:avLst/>
        </a:prstGeom>
        <a:noFill/>
      </xdr:spPr>
    </xdr:pic>
    <xdr:clientData fLocksWithSheet="0"/>
  </xdr:oneCellAnchor>
  <xdr:oneCellAnchor>
    <xdr:from>
      <xdr:col>9</xdr:col>
      <xdr:colOff>0</xdr:colOff>
      <xdr:row>122</xdr:row>
      <xdr:rowOff>0</xdr:rowOff>
    </xdr:from>
    <xdr:ext cx="962025" cy="933450"/>
    <xdr:pic>
      <xdr:nvPicPr>
        <xdr:cNvPr id="0" name="image89.png"/>
        <xdr:cNvPicPr preferRelativeResize="0"/>
      </xdr:nvPicPr>
      <xdr:blipFill>
        <a:blip cstate="print" r:embed="rId94"/>
        <a:stretch>
          <a:fillRect/>
        </a:stretch>
      </xdr:blipFill>
      <xdr:spPr>
        <a:prstGeom prst="rect">
          <a:avLst/>
        </a:prstGeom>
        <a:noFill/>
      </xdr:spPr>
    </xdr:pic>
    <xdr:clientData fLocksWithSheet="0"/>
  </xdr:oneCellAnchor>
  <xdr:oneCellAnchor>
    <xdr:from>
      <xdr:col>9</xdr:col>
      <xdr:colOff>0</xdr:colOff>
      <xdr:row>123</xdr:row>
      <xdr:rowOff>0</xdr:rowOff>
    </xdr:from>
    <xdr:ext cx="962025" cy="952500"/>
    <xdr:pic>
      <xdr:nvPicPr>
        <xdr:cNvPr id="0" name="image93.png"/>
        <xdr:cNvPicPr preferRelativeResize="0"/>
      </xdr:nvPicPr>
      <xdr:blipFill>
        <a:blip cstate="print" r:embed="rId95"/>
        <a:stretch>
          <a:fillRect/>
        </a:stretch>
      </xdr:blipFill>
      <xdr:spPr>
        <a:prstGeom prst="rect">
          <a:avLst/>
        </a:prstGeom>
        <a:noFill/>
      </xdr:spPr>
    </xdr:pic>
    <xdr:clientData fLocksWithSheet="0"/>
  </xdr:oneCellAnchor>
  <xdr:oneCellAnchor>
    <xdr:from>
      <xdr:col>9</xdr:col>
      <xdr:colOff>0</xdr:colOff>
      <xdr:row>124</xdr:row>
      <xdr:rowOff>0</xdr:rowOff>
    </xdr:from>
    <xdr:ext cx="962025" cy="923925"/>
    <xdr:pic>
      <xdr:nvPicPr>
        <xdr:cNvPr id="0" name="image92.png" title="Bild"/>
        <xdr:cNvPicPr preferRelativeResize="0"/>
      </xdr:nvPicPr>
      <xdr:blipFill>
        <a:blip cstate="print" r:embed="rId96"/>
        <a:stretch>
          <a:fillRect/>
        </a:stretch>
      </xdr:blipFill>
      <xdr:spPr>
        <a:prstGeom prst="rect">
          <a:avLst/>
        </a:prstGeom>
        <a:noFill/>
      </xdr:spPr>
    </xdr:pic>
    <xdr:clientData fLocksWithSheet="0"/>
  </xdr:oneCellAnchor>
  <xdr:oneCellAnchor>
    <xdr:from>
      <xdr:col>9</xdr:col>
      <xdr:colOff>0</xdr:colOff>
      <xdr:row>125</xdr:row>
      <xdr:rowOff>0</xdr:rowOff>
    </xdr:from>
    <xdr:ext cx="962025" cy="971550"/>
    <xdr:pic>
      <xdr:nvPicPr>
        <xdr:cNvPr id="0" name="image94.png"/>
        <xdr:cNvPicPr preferRelativeResize="0"/>
      </xdr:nvPicPr>
      <xdr:blipFill>
        <a:blip cstate="print" r:embed="rId97"/>
        <a:stretch>
          <a:fillRect/>
        </a:stretch>
      </xdr:blipFill>
      <xdr:spPr>
        <a:prstGeom prst="rect">
          <a:avLst/>
        </a:prstGeom>
        <a:noFill/>
      </xdr:spPr>
    </xdr:pic>
    <xdr:clientData fLocksWithSheet="0"/>
  </xdr:oneCellAnchor>
  <xdr:oneCellAnchor>
    <xdr:from>
      <xdr:col>9</xdr:col>
      <xdr:colOff>0</xdr:colOff>
      <xdr:row>126</xdr:row>
      <xdr:rowOff>0</xdr:rowOff>
    </xdr:from>
    <xdr:ext cx="962025" cy="942975"/>
    <xdr:pic>
      <xdr:nvPicPr>
        <xdr:cNvPr id="0" name="image95.png"/>
        <xdr:cNvPicPr preferRelativeResize="0"/>
      </xdr:nvPicPr>
      <xdr:blipFill>
        <a:blip cstate="print" r:embed="rId98"/>
        <a:stretch>
          <a:fillRect/>
        </a:stretch>
      </xdr:blipFill>
      <xdr:spPr>
        <a:prstGeom prst="rect">
          <a:avLst/>
        </a:prstGeom>
        <a:noFill/>
      </xdr:spPr>
    </xdr:pic>
    <xdr:clientData fLocksWithSheet="0"/>
  </xdr:oneCellAnchor>
  <xdr:oneCellAnchor>
    <xdr:from>
      <xdr:col>9</xdr:col>
      <xdr:colOff>0</xdr:colOff>
      <xdr:row>127</xdr:row>
      <xdr:rowOff>0</xdr:rowOff>
    </xdr:from>
    <xdr:ext cx="962025" cy="933450"/>
    <xdr:pic>
      <xdr:nvPicPr>
        <xdr:cNvPr id="0" name="image104.png"/>
        <xdr:cNvPicPr preferRelativeResize="0"/>
      </xdr:nvPicPr>
      <xdr:blipFill>
        <a:blip cstate="print" r:embed="rId99"/>
        <a:stretch>
          <a:fillRect/>
        </a:stretch>
      </xdr:blipFill>
      <xdr:spPr>
        <a:prstGeom prst="rect">
          <a:avLst/>
        </a:prstGeom>
        <a:noFill/>
      </xdr:spPr>
    </xdr:pic>
    <xdr:clientData fLocksWithSheet="0"/>
  </xdr:oneCellAnchor>
  <xdr:oneCellAnchor>
    <xdr:from>
      <xdr:col>9</xdr:col>
      <xdr:colOff>0</xdr:colOff>
      <xdr:row>128</xdr:row>
      <xdr:rowOff>0</xdr:rowOff>
    </xdr:from>
    <xdr:ext cx="962025" cy="962025"/>
    <xdr:pic>
      <xdr:nvPicPr>
        <xdr:cNvPr id="0" name="image97.png"/>
        <xdr:cNvPicPr preferRelativeResize="0"/>
      </xdr:nvPicPr>
      <xdr:blipFill>
        <a:blip cstate="print" r:embed="rId100"/>
        <a:stretch>
          <a:fillRect/>
        </a:stretch>
      </xdr:blipFill>
      <xdr:spPr>
        <a:prstGeom prst="rect">
          <a:avLst/>
        </a:prstGeom>
        <a:noFill/>
      </xdr:spPr>
    </xdr:pic>
    <xdr:clientData fLocksWithSheet="0"/>
  </xdr:oneCellAnchor>
  <xdr:oneCellAnchor>
    <xdr:from>
      <xdr:col>9</xdr:col>
      <xdr:colOff>0</xdr:colOff>
      <xdr:row>129</xdr:row>
      <xdr:rowOff>0</xdr:rowOff>
    </xdr:from>
    <xdr:ext cx="962025" cy="942975"/>
    <xdr:pic>
      <xdr:nvPicPr>
        <xdr:cNvPr id="0" name="image121.png"/>
        <xdr:cNvPicPr preferRelativeResize="0"/>
      </xdr:nvPicPr>
      <xdr:blipFill>
        <a:blip cstate="print" r:embed="rId101"/>
        <a:stretch>
          <a:fillRect/>
        </a:stretch>
      </xdr:blipFill>
      <xdr:spPr>
        <a:prstGeom prst="rect">
          <a:avLst/>
        </a:prstGeom>
        <a:noFill/>
      </xdr:spPr>
    </xdr:pic>
    <xdr:clientData fLocksWithSheet="0"/>
  </xdr:oneCellAnchor>
  <xdr:oneCellAnchor>
    <xdr:from>
      <xdr:col>9</xdr:col>
      <xdr:colOff>0</xdr:colOff>
      <xdr:row>130</xdr:row>
      <xdr:rowOff>0</xdr:rowOff>
    </xdr:from>
    <xdr:ext cx="962025" cy="942975"/>
    <xdr:pic>
      <xdr:nvPicPr>
        <xdr:cNvPr id="0" name="image99.png"/>
        <xdr:cNvPicPr preferRelativeResize="0"/>
      </xdr:nvPicPr>
      <xdr:blipFill>
        <a:blip cstate="print" r:embed="rId102"/>
        <a:stretch>
          <a:fillRect/>
        </a:stretch>
      </xdr:blipFill>
      <xdr:spPr>
        <a:prstGeom prst="rect">
          <a:avLst/>
        </a:prstGeom>
        <a:noFill/>
      </xdr:spPr>
    </xdr:pic>
    <xdr:clientData fLocksWithSheet="0"/>
  </xdr:oneCellAnchor>
  <xdr:oneCellAnchor>
    <xdr:from>
      <xdr:col>9</xdr:col>
      <xdr:colOff>0</xdr:colOff>
      <xdr:row>131</xdr:row>
      <xdr:rowOff>0</xdr:rowOff>
    </xdr:from>
    <xdr:ext cx="962025" cy="952500"/>
    <xdr:pic>
      <xdr:nvPicPr>
        <xdr:cNvPr id="0" name="image106.png"/>
        <xdr:cNvPicPr preferRelativeResize="0"/>
      </xdr:nvPicPr>
      <xdr:blipFill>
        <a:blip cstate="print" r:embed="rId103"/>
        <a:stretch>
          <a:fillRect/>
        </a:stretch>
      </xdr:blipFill>
      <xdr:spPr>
        <a:prstGeom prst="rect">
          <a:avLst/>
        </a:prstGeom>
        <a:noFill/>
      </xdr:spPr>
    </xdr:pic>
    <xdr:clientData fLocksWithSheet="0"/>
  </xdr:oneCellAnchor>
  <xdr:oneCellAnchor>
    <xdr:from>
      <xdr:col>9</xdr:col>
      <xdr:colOff>0</xdr:colOff>
      <xdr:row>132</xdr:row>
      <xdr:rowOff>0</xdr:rowOff>
    </xdr:from>
    <xdr:ext cx="962025" cy="962025"/>
    <xdr:pic>
      <xdr:nvPicPr>
        <xdr:cNvPr id="0" name="image98.png"/>
        <xdr:cNvPicPr preferRelativeResize="0"/>
      </xdr:nvPicPr>
      <xdr:blipFill>
        <a:blip cstate="print" r:embed="rId104"/>
        <a:stretch>
          <a:fillRect/>
        </a:stretch>
      </xdr:blipFill>
      <xdr:spPr>
        <a:prstGeom prst="rect">
          <a:avLst/>
        </a:prstGeom>
        <a:noFill/>
      </xdr:spPr>
    </xdr:pic>
    <xdr:clientData fLocksWithSheet="0"/>
  </xdr:oneCellAnchor>
  <xdr:oneCellAnchor>
    <xdr:from>
      <xdr:col>9</xdr:col>
      <xdr:colOff>0</xdr:colOff>
      <xdr:row>133</xdr:row>
      <xdr:rowOff>0</xdr:rowOff>
    </xdr:from>
    <xdr:ext cx="962025" cy="933450"/>
    <xdr:pic>
      <xdr:nvPicPr>
        <xdr:cNvPr id="0" name="image103.png"/>
        <xdr:cNvPicPr preferRelativeResize="0"/>
      </xdr:nvPicPr>
      <xdr:blipFill>
        <a:blip cstate="print" r:embed="rId105"/>
        <a:stretch>
          <a:fillRect/>
        </a:stretch>
      </xdr:blipFill>
      <xdr:spPr>
        <a:prstGeom prst="rect">
          <a:avLst/>
        </a:prstGeom>
        <a:noFill/>
      </xdr:spPr>
    </xdr:pic>
    <xdr:clientData fLocksWithSheet="0"/>
  </xdr:oneCellAnchor>
  <xdr:oneCellAnchor>
    <xdr:from>
      <xdr:col>9</xdr:col>
      <xdr:colOff>0</xdr:colOff>
      <xdr:row>134</xdr:row>
      <xdr:rowOff>0</xdr:rowOff>
    </xdr:from>
    <xdr:ext cx="962025" cy="962025"/>
    <xdr:pic>
      <xdr:nvPicPr>
        <xdr:cNvPr id="0" name="image100.png"/>
        <xdr:cNvPicPr preferRelativeResize="0"/>
      </xdr:nvPicPr>
      <xdr:blipFill>
        <a:blip cstate="print" r:embed="rId106"/>
        <a:stretch>
          <a:fillRect/>
        </a:stretch>
      </xdr:blipFill>
      <xdr:spPr>
        <a:prstGeom prst="rect">
          <a:avLst/>
        </a:prstGeom>
        <a:noFill/>
      </xdr:spPr>
    </xdr:pic>
    <xdr:clientData fLocksWithSheet="0"/>
  </xdr:oneCellAnchor>
  <xdr:oneCellAnchor>
    <xdr:from>
      <xdr:col>9</xdr:col>
      <xdr:colOff>0</xdr:colOff>
      <xdr:row>135</xdr:row>
      <xdr:rowOff>0</xdr:rowOff>
    </xdr:from>
    <xdr:ext cx="962025" cy="952500"/>
    <xdr:pic>
      <xdr:nvPicPr>
        <xdr:cNvPr id="0" name="image105.png"/>
        <xdr:cNvPicPr preferRelativeResize="0"/>
      </xdr:nvPicPr>
      <xdr:blipFill>
        <a:blip cstate="print" r:embed="rId107"/>
        <a:stretch>
          <a:fillRect/>
        </a:stretch>
      </xdr:blipFill>
      <xdr:spPr>
        <a:prstGeom prst="rect">
          <a:avLst/>
        </a:prstGeom>
        <a:noFill/>
      </xdr:spPr>
    </xdr:pic>
    <xdr:clientData fLocksWithSheet="0"/>
  </xdr:oneCellAnchor>
  <xdr:oneCellAnchor>
    <xdr:from>
      <xdr:col>9</xdr:col>
      <xdr:colOff>0</xdr:colOff>
      <xdr:row>136</xdr:row>
      <xdr:rowOff>0</xdr:rowOff>
    </xdr:from>
    <xdr:ext cx="962025" cy="952500"/>
    <xdr:pic>
      <xdr:nvPicPr>
        <xdr:cNvPr id="0" name="image101.png"/>
        <xdr:cNvPicPr preferRelativeResize="0"/>
      </xdr:nvPicPr>
      <xdr:blipFill>
        <a:blip cstate="print" r:embed="rId108"/>
        <a:stretch>
          <a:fillRect/>
        </a:stretch>
      </xdr:blipFill>
      <xdr:spPr>
        <a:prstGeom prst="rect">
          <a:avLst/>
        </a:prstGeom>
        <a:noFill/>
      </xdr:spPr>
    </xdr:pic>
    <xdr:clientData fLocksWithSheet="0"/>
  </xdr:oneCellAnchor>
  <xdr:oneCellAnchor>
    <xdr:from>
      <xdr:col>9</xdr:col>
      <xdr:colOff>0</xdr:colOff>
      <xdr:row>137</xdr:row>
      <xdr:rowOff>0</xdr:rowOff>
    </xdr:from>
    <xdr:ext cx="962025" cy="962025"/>
    <xdr:pic>
      <xdr:nvPicPr>
        <xdr:cNvPr id="0" name="image107.png"/>
        <xdr:cNvPicPr preferRelativeResize="0"/>
      </xdr:nvPicPr>
      <xdr:blipFill>
        <a:blip cstate="print" r:embed="rId109"/>
        <a:stretch>
          <a:fillRect/>
        </a:stretch>
      </xdr:blipFill>
      <xdr:spPr>
        <a:prstGeom prst="rect">
          <a:avLst/>
        </a:prstGeom>
        <a:noFill/>
      </xdr:spPr>
    </xdr:pic>
    <xdr:clientData fLocksWithSheet="0"/>
  </xdr:oneCellAnchor>
  <xdr:oneCellAnchor>
    <xdr:from>
      <xdr:col>9</xdr:col>
      <xdr:colOff>0</xdr:colOff>
      <xdr:row>138</xdr:row>
      <xdr:rowOff>0</xdr:rowOff>
    </xdr:from>
    <xdr:ext cx="962025" cy="962025"/>
    <xdr:pic>
      <xdr:nvPicPr>
        <xdr:cNvPr id="0" name="image113.png"/>
        <xdr:cNvPicPr preferRelativeResize="0"/>
      </xdr:nvPicPr>
      <xdr:blipFill>
        <a:blip cstate="print" r:embed="rId110"/>
        <a:stretch>
          <a:fillRect/>
        </a:stretch>
      </xdr:blipFill>
      <xdr:spPr>
        <a:prstGeom prst="rect">
          <a:avLst/>
        </a:prstGeom>
        <a:noFill/>
      </xdr:spPr>
    </xdr:pic>
    <xdr:clientData fLocksWithSheet="0"/>
  </xdr:oneCellAnchor>
  <xdr:oneCellAnchor>
    <xdr:from>
      <xdr:col>9</xdr:col>
      <xdr:colOff>0</xdr:colOff>
      <xdr:row>139</xdr:row>
      <xdr:rowOff>0</xdr:rowOff>
    </xdr:from>
    <xdr:ext cx="962025" cy="971550"/>
    <xdr:pic>
      <xdr:nvPicPr>
        <xdr:cNvPr id="0" name="image102.png"/>
        <xdr:cNvPicPr preferRelativeResize="0"/>
      </xdr:nvPicPr>
      <xdr:blipFill>
        <a:blip cstate="print" r:embed="rId111"/>
        <a:stretch>
          <a:fillRect/>
        </a:stretch>
      </xdr:blipFill>
      <xdr:spPr>
        <a:prstGeom prst="rect">
          <a:avLst/>
        </a:prstGeom>
        <a:noFill/>
      </xdr:spPr>
    </xdr:pic>
    <xdr:clientData fLocksWithSheet="0"/>
  </xdr:oneCellAnchor>
  <xdr:oneCellAnchor>
    <xdr:from>
      <xdr:col>9</xdr:col>
      <xdr:colOff>0</xdr:colOff>
      <xdr:row>140</xdr:row>
      <xdr:rowOff>0</xdr:rowOff>
    </xdr:from>
    <xdr:ext cx="962025" cy="962025"/>
    <xdr:pic>
      <xdr:nvPicPr>
        <xdr:cNvPr id="0" name="image110.png"/>
        <xdr:cNvPicPr preferRelativeResize="0"/>
      </xdr:nvPicPr>
      <xdr:blipFill>
        <a:blip cstate="print" r:embed="rId112"/>
        <a:stretch>
          <a:fillRect/>
        </a:stretch>
      </xdr:blipFill>
      <xdr:spPr>
        <a:prstGeom prst="rect">
          <a:avLst/>
        </a:prstGeom>
        <a:noFill/>
      </xdr:spPr>
    </xdr:pic>
    <xdr:clientData fLocksWithSheet="0"/>
  </xdr:oneCellAnchor>
  <xdr:oneCellAnchor>
    <xdr:from>
      <xdr:col>9</xdr:col>
      <xdr:colOff>0</xdr:colOff>
      <xdr:row>141</xdr:row>
      <xdr:rowOff>0</xdr:rowOff>
    </xdr:from>
    <xdr:ext cx="962025" cy="952500"/>
    <xdr:pic>
      <xdr:nvPicPr>
        <xdr:cNvPr id="0" name="image109.png"/>
        <xdr:cNvPicPr preferRelativeResize="0"/>
      </xdr:nvPicPr>
      <xdr:blipFill>
        <a:blip cstate="print" r:embed="rId113"/>
        <a:stretch>
          <a:fillRect/>
        </a:stretch>
      </xdr:blipFill>
      <xdr:spPr>
        <a:prstGeom prst="rect">
          <a:avLst/>
        </a:prstGeom>
        <a:noFill/>
      </xdr:spPr>
    </xdr:pic>
    <xdr:clientData fLocksWithSheet="0"/>
  </xdr:oneCellAnchor>
  <xdr:oneCellAnchor>
    <xdr:from>
      <xdr:col>9</xdr:col>
      <xdr:colOff>0</xdr:colOff>
      <xdr:row>142</xdr:row>
      <xdr:rowOff>0</xdr:rowOff>
    </xdr:from>
    <xdr:ext cx="962025" cy="942975"/>
    <xdr:pic>
      <xdr:nvPicPr>
        <xdr:cNvPr id="0" name="image112.png"/>
        <xdr:cNvPicPr preferRelativeResize="0"/>
      </xdr:nvPicPr>
      <xdr:blipFill>
        <a:blip cstate="print" r:embed="rId114"/>
        <a:stretch>
          <a:fillRect/>
        </a:stretch>
      </xdr:blipFill>
      <xdr:spPr>
        <a:prstGeom prst="rect">
          <a:avLst/>
        </a:prstGeom>
        <a:noFill/>
      </xdr:spPr>
    </xdr:pic>
    <xdr:clientData fLocksWithSheet="0"/>
  </xdr:oneCellAnchor>
  <xdr:oneCellAnchor>
    <xdr:from>
      <xdr:col>9</xdr:col>
      <xdr:colOff>0</xdr:colOff>
      <xdr:row>143</xdr:row>
      <xdr:rowOff>0</xdr:rowOff>
    </xdr:from>
    <xdr:ext cx="962025" cy="962025"/>
    <xdr:pic>
      <xdr:nvPicPr>
        <xdr:cNvPr id="0" name="image114.png"/>
        <xdr:cNvPicPr preferRelativeResize="0"/>
      </xdr:nvPicPr>
      <xdr:blipFill>
        <a:blip cstate="print" r:embed="rId115"/>
        <a:stretch>
          <a:fillRect/>
        </a:stretch>
      </xdr:blipFill>
      <xdr:spPr>
        <a:prstGeom prst="rect">
          <a:avLst/>
        </a:prstGeom>
        <a:noFill/>
      </xdr:spPr>
    </xdr:pic>
    <xdr:clientData fLocksWithSheet="0"/>
  </xdr:oneCellAnchor>
  <xdr:oneCellAnchor>
    <xdr:from>
      <xdr:col>9</xdr:col>
      <xdr:colOff>0</xdr:colOff>
      <xdr:row>144</xdr:row>
      <xdr:rowOff>0</xdr:rowOff>
    </xdr:from>
    <xdr:ext cx="962025" cy="962025"/>
    <xdr:pic>
      <xdr:nvPicPr>
        <xdr:cNvPr id="0" name="image116.png"/>
        <xdr:cNvPicPr preferRelativeResize="0"/>
      </xdr:nvPicPr>
      <xdr:blipFill>
        <a:blip cstate="print" r:embed="rId116"/>
        <a:stretch>
          <a:fillRect/>
        </a:stretch>
      </xdr:blipFill>
      <xdr:spPr>
        <a:prstGeom prst="rect">
          <a:avLst/>
        </a:prstGeom>
        <a:noFill/>
      </xdr:spPr>
    </xdr:pic>
    <xdr:clientData fLocksWithSheet="0"/>
  </xdr:oneCellAnchor>
  <xdr:oneCellAnchor>
    <xdr:from>
      <xdr:col>9</xdr:col>
      <xdr:colOff>0</xdr:colOff>
      <xdr:row>145</xdr:row>
      <xdr:rowOff>0</xdr:rowOff>
    </xdr:from>
    <xdr:ext cx="962025" cy="933450"/>
    <xdr:pic>
      <xdr:nvPicPr>
        <xdr:cNvPr id="0" name="image108.png"/>
        <xdr:cNvPicPr preferRelativeResize="0"/>
      </xdr:nvPicPr>
      <xdr:blipFill>
        <a:blip cstate="print" r:embed="rId117"/>
        <a:stretch>
          <a:fillRect/>
        </a:stretch>
      </xdr:blipFill>
      <xdr:spPr>
        <a:prstGeom prst="rect">
          <a:avLst/>
        </a:prstGeom>
        <a:noFill/>
      </xdr:spPr>
    </xdr:pic>
    <xdr:clientData fLocksWithSheet="0"/>
  </xdr:oneCellAnchor>
  <xdr:oneCellAnchor>
    <xdr:from>
      <xdr:col>9</xdr:col>
      <xdr:colOff>0</xdr:colOff>
      <xdr:row>146</xdr:row>
      <xdr:rowOff>0</xdr:rowOff>
    </xdr:from>
    <xdr:ext cx="962025" cy="933450"/>
    <xdr:pic>
      <xdr:nvPicPr>
        <xdr:cNvPr id="0" name="image119.png"/>
        <xdr:cNvPicPr preferRelativeResize="0"/>
      </xdr:nvPicPr>
      <xdr:blipFill>
        <a:blip cstate="print" r:embed="rId118"/>
        <a:stretch>
          <a:fillRect/>
        </a:stretch>
      </xdr:blipFill>
      <xdr:spPr>
        <a:prstGeom prst="rect">
          <a:avLst/>
        </a:prstGeom>
        <a:noFill/>
      </xdr:spPr>
    </xdr:pic>
    <xdr:clientData fLocksWithSheet="0"/>
  </xdr:oneCellAnchor>
  <xdr:oneCellAnchor>
    <xdr:from>
      <xdr:col>9</xdr:col>
      <xdr:colOff>0</xdr:colOff>
      <xdr:row>147</xdr:row>
      <xdr:rowOff>0</xdr:rowOff>
    </xdr:from>
    <xdr:ext cx="962025" cy="952500"/>
    <xdr:pic>
      <xdr:nvPicPr>
        <xdr:cNvPr id="0" name="image117.png"/>
        <xdr:cNvPicPr preferRelativeResize="0"/>
      </xdr:nvPicPr>
      <xdr:blipFill>
        <a:blip cstate="print" r:embed="rId119"/>
        <a:stretch>
          <a:fillRect/>
        </a:stretch>
      </xdr:blipFill>
      <xdr:spPr>
        <a:prstGeom prst="rect">
          <a:avLst/>
        </a:prstGeom>
        <a:noFill/>
      </xdr:spPr>
    </xdr:pic>
    <xdr:clientData fLocksWithSheet="0"/>
  </xdr:oneCellAnchor>
  <xdr:oneCellAnchor>
    <xdr:from>
      <xdr:col>9</xdr:col>
      <xdr:colOff>0</xdr:colOff>
      <xdr:row>148</xdr:row>
      <xdr:rowOff>0</xdr:rowOff>
    </xdr:from>
    <xdr:ext cx="962025" cy="952500"/>
    <xdr:pic>
      <xdr:nvPicPr>
        <xdr:cNvPr id="0" name="image123.png"/>
        <xdr:cNvPicPr preferRelativeResize="0"/>
      </xdr:nvPicPr>
      <xdr:blipFill>
        <a:blip cstate="print" r:embed="rId120"/>
        <a:stretch>
          <a:fillRect/>
        </a:stretch>
      </xdr:blipFill>
      <xdr:spPr>
        <a:prstGeom prst="rect">
          <a:avLst/>
        </a:prstGeom>
        <a:noFill/>
      </xdr:spPr>
    </xdr:pic>
    <xdr:clientData fLocksWithSheet="0"/>
  </xdr:oneCellAnchor>
  <xdr:oneCellAnchor>
    <xdr:from>
      <xdr:col>9</xdr:col>
      <xdr:colOff>0</xdr:colOff>
      <xdr:row>149</xdr:row>
      <xdr:rowOff>0</xdr:rowOff>
    </xdr:from>
    <xdr:ext cx="962025" cy="962025"/>
    <xdr:pic>
      <xdr:nvPicPr>
        <xdr:cNvPr id="0" name="image115.png"/>
        <xdr:cNvPicPr preferRelativeResize="0"/>
      </xdr:nvPicPr>
      <xdr:blipFill>
        <a:blip cstate="print" r:embed="rId121"/>
        <a:stretch>
          <a:fillRect/>
        </a:stretch>
      </xdr:blipFill>
      <xdr:spPr>
        <a:prstGeom prst="rect">
          <a:avLst/>
        </a:prstGeom>
        <a:noFill/>
      </xdr:spPr>
    </xdr:pic>
    <xdr:clientData fLocksWithSheet="0"/>
  </xdr:oneCellAnchor>
  <xdr:oneCellAnchor>
    <xdr:from>
      <xdr:col>9</xdr:col>
      <xdr:colOff>0</xdr:colOff>
      <xdr:row>150</xdr:row>
      <xdr:rowOff>0</xdr:rowOff>
    </xdr:from>
    <xdr:ext cx="962025" cy="942975"/>
    <xdr:pic>
      <xdr:nvPicPr>
        <xdr:cNvPr id="0" name="image118.png"/>
        <xdr:cNvPicPr preferRelativeResize="0"/>
      </xdr:nvPicPr>
      <xdr:blipFill>
        <a:blip cstate="print" r:embed="rId122"/>
        <a:stretch>
          <a:fillRect/>
        </a:stretch>
      </xdr:blipFill>
      <xdr:spPr>
        <a:prstGeom prst="rect">
          <a:avLst/>
        </a:prstGeom>
        <a:noFill/>
      </xdr:spPr>
    </xdr:pic>
    <xdr:clientData fLocksWithSheet="0"/>
  </xdr:oneCellAnchor>
  <xdr:oneCellAnchor>
    <xdr:from>
      <xdr:col>9</xdr:col>
      <xdr:colOff>0</xdr:colOff>
      <xdr:row>151</xdr:row>
      <xdr:rowOff>0</xdr:rowOff>
    </xdr:from>
    <xdr:ext cx="962025" cy="962025"/>
    <xdr:pic>
      <xdr:nvPicPr>
        <xdr:cNvPr id="0" name="image120.png"/>
        <xdr:cNvPicPr preferRelativeResize="0"/>
      </xdr:nvPicPr>
      <xdr:blipFill>
        <a:blip cstate="print" r:embed="rId123"/>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0</xdr:colOff>
      <xdr:row>1</xdr:row>
      <xdr:rowOff>0</xdr:rowOff>
    </xdr:from>
    <xdr:ext cx="171450" cy="200025"/>
    <xdr:pic>
      <xdr:nvPicPr>
        <xdr:cNvPr id="0" name="image122.png" title="Bild"/>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G152" sheet="Herbs"/>
  </cacheSource>
  <cacheFields>
    <cacheField name="Grade" numFmtId="0">
      <sharedItems containsSemiMixedTypes="0" containsString="0" containsNumber="1" containsInteger="1">
        <n v="1.0"/>
        <n v="2.0"/>
        <n v="3.0"/>
        <n v="4.0"/>
        <n v="5.0"/>
        <n v="6.0"/>
      </sharedItems>
    </cacheField>
    <cacheField name="Name" numFmtId="0">
      <sharedItems>
        <s v="Azuresky Flower"/>
        <s v="Bloodstaunch Holly"/>
        <s v="Calming Fern"/>
        <s v="Ebbglow Stalk"/>
        <s v="Everheart Clover"/>
        <s v="Silvermoon Flower"/>
        <s v="Tranquil Dahlia"/>
        <s v="Deep Aloe"/>
        <s v="Demon Core - Chaos"/>
        <s v="Demon Core - Earth"/>
        <s v="Demon Core - Fire"/>
        <s v="Demon Core - Metal"/>
        <s v="Demon Core - Soul"/>
        <s v="Demon Core - Water"/>
        <s v="Demon Core - Wood"/>
        <s v="Dragon Berry"/>
        <s v="Earthcore Ginseng"/>
        <s v="Firelight Jujube"/>
        <s v="Hecrown Root"/>
        <s v="Ironvein Leaf"/>
        <s v="Nightryst Vine"/>
        <s v="Panacea Dew"/>
        <s v="Redveil Fern"/>
        <s v="Sepastra Herb"/>
        <s v="Skyborne Fruit"/>
        <s v="Summerdust Straw"/>
        <s v="Sword Reed"/>
        <s v="Viperspit Berry"/>
        <s v="Waterglade Lily"/>
        <s v="Windborn Palm"/>
        <s v="Wispfey Flower"/>
        <s v="Ape Faced Lilac"/>
        <s v="Bloodrend Pearl"/>
        <s v="Bodhi Blossom"/>
        <s v="Clearfrost Petal"/>
        <s v="Dragonhunter Root"/>
        <s v="Dragonscale Cone"/>
        <s v="Dragonvein Leaf"/>
        <s v="Feyborn Fern"/>
        <s v="Gastclaw Thorn"/>
        <s v="Glacial Fruit"/>
        <s v="Gloomglade Wood"/>
        <s v="Heavenward Berry"/>
        <s v="Jade Dragon Ginseng"/>
        <s v="Lanternlight Aloe"/>
        <s v="Mirage Heart"/>
        <s v="Nine Forked Shroom"/>
        <s v="Petrificious Root"/>
        <s v="Pureheart Lotus"/>
        <s v="Scentwood Sap"/>
        <s v="Silkdew Pitcher"/>
        <s v="Skymend Shroom"/>
        <s v="Snowdew Blossom"/>
        <s v="Soulrend Pearl"/>
        <s v="Stonedrake Fruit"/>
        <s v="Stormwind Petal"/>
        <s v="Swordheart Bamboo"/>
        <s v="Astral Soul Herb"/>
        <s v="Bitterwood Vine"/>
        <s v="Blood Bodhi Fruit"/>
        <s v="Blood Jade Bamboo"/>
        <s v="Blood Lotus Essence"/>
        <s v="Chaosborn Fruit"/>
        <s v="Crystalized Soul"/>
        <s v="Dragon's Whiskers Vine"/>
        <s v="Earth Dragon Bark"/>
        <s v="Eternal Sap"/>
        <s v="Fellsoul Lily"/>
        <s v="Feylure Grass"/>
        <s v="Flamecore Shroom"/>
        <s v="Foul Tyrant Flower"/>
        <s v="Frostcore Shroom"/>
        <s v="Hellfacade Petal"/>
        <s v="Intestinal Erosion"/>
        <s v="Jadecore Shroom"/>
        <s v="Lupus Peach"/>
        <s v="Moonspirit Blossom"/>
        <s v="Netherborn Grass"/>
        <s v="Netherrealm Bone"/>
        <s v="Phoenix Bloodberry"/>
        <s v="Roostercomb Stalk"/>
        <s v="Royal Dragon Flower"/>
        <s v="Silvergleam Shroom"/>
        <s v="Sky Sword Shoot"/>
        <s v="Umbral Sky Seed"/>
        <s v="Abyssal Bloodbloom"/>
        <s v="Dao Seeker Flower"/>
        <s v="Dao Touched Flower"/>
        <s v="Deep Aquirius Kelp"/>
        <s v="Earth Matriarch Petal"/>
        <s v="Emperor Sandalwood"/>
        <s v="Emperor Swordsoul Herb"/>
        <s v="Flamesoul Mango"/>
        <s v="Flower of Primordial Chaos"/>
        <s v="Flower of Samsara"/>
        <s v="Flower of Undeath"/>
        <s v="Frostblaze Grass"/>
        <s v="Frostbone Ginseng"/>
        <s v="Fruit of the True Heart"/>
        <s v="Heartrend Shroom"/>
        <s v="Heavenly Question Flower"/>
        <s v="Jeweled Palace Lily"/>
        <s v="Moltenheart Shroom"/>
        <s v="Nine Dragons Deep Aloe"/>
        <s v="Pure Astra Shroom"/>
        <s v="Rainbow Moon Orchid"/>
        <s v="Ravenous Soul Amber"/>
        <s v="Skyscada Leaf"/>
        <s v="Sovereign Drakefruit"/>
        <s v="Sovereign Earth Ginseng"/>
        <s v="Trileaf Azure Shroom"/>
        <s v="Vine of Rebirth"/>
        <s v="Windsoul Leaf"/>
        <s v="Bamboo of the Sovereign Swordsoul"/>
        <s v="Berry of the Everfrost"/>
        <s v="Blade of the Astrarite Crystal"/>
        <s v="Blossom of Nirvana"/>
        <s v="Crystal of the Heavenly Fold"/>
        <s v="Danling Fruit"/>
        <s v="Dead Dragon Vine"/>
        <s v="Dragon's Blood Herb"/>
        <s v="Flower of the Eight Glaciers"/>
        <s v="Fruit of the Earth Qilin"/>
        <s v="Fruit of the Heavenly Name"/>
        <s v="Fruit of the Heavenly Path"/>
        <s v="Sap of the World Heart"/>
        <s v="Seed of the Eternal World Tree"/>
        <s v="Shroom of the Rebirth Flames"/>
        <s v="Skybridge Chrysanthemum"/>
        <s v="The Journey of Immortality"/>
      </sharedItems>
    </cacheField>
    <cacheField name="Primary" numFmtId="0">
      <sharedItems>
        <s v="Mending"/>
        <s v="Birthing"/>
        <s v="Agitating"/>
        <s v="Coalescing"/>
        <s v="None"/>
        <s v="Purifying"/>
        <s v="Controlling"/>
        <s v="Exorcising"/>
        <s v="Attraction"/>
        <s v="Repulsion"/>
        <s v="Coalesing"/>
      </sharedItems>
    </cacheField>
    <cacheField name="Primary Property Amount" numFmtId="0">
      <sharedItems containsString="0" containsBlank="1" containsNumber="1" containsInteger="1">
        <n v="1.0"/>
        <n v="0.0"/>
        <n v="3.0"/>
        <m/>
        <n v="9.0"/>
        <n v="36.0"/>
        <n v="180.0"/>
      </sharedItems>
    </cacheField>
    <cacheField name="Secondary" numFmtId="0">
      <sharedItems>
        <s v="Focusing"/>
        <s v="Chaos"/>
        <s v="Calming"/>
        <s v="Strengthening"/>
        <s v="Cultivating"/>
        <s v="Enforcing"/>
        <s v="Tempering"/>
        <s v="Earth"/>
        <s v="Fire"/>
        <s v="Metal"/>
        <s v="Soulbuilding"/>
        <s v="Water"/>
        <s v="Wood"/>
        <s v="Detoxing"/>
        <s v="Harmonizing"/>
        <s v="Astral"/>
        <s v="Sword Intent"/>
        <s v="Condensing"/>
        <s v="Bodybuilding"/>
        <s v="Awakening"/>
        <s v="Congealing"/>
        <s v="Sealing"/>
        <s v="Longevity"/>
        <s v="Cleansing"/>
        <s v="None"/>
        <s v="Enlightening"/>
        <s v="Dao Presence"/>
        <s v="Sword"/>
        <s v="Nascent Condensation"/>
        <s v="God Transformation"/>
      </sharedItems>
    </cacheField>
    <cacheField name="Secodary Property Amount" numFmtId="0">
      <sharedItems containsString="0" containsBlank="1" containsNumber="1" containsInteger="1">
        <n v="1.0"/>
        <n v="3.0"/>
        <m/>
        <n v="9.0"/>
        <n v="36.0"/>
      </sharedItems>
    </cacheField>
    <cacheField name="Temperature" numFmtId="0">
      <sharedItems>
        <s v="Heat"/>
        <s v="Balanced"/>
        <s v="Cold"/>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Data Validation" cacheId="0" dataCaption="" rowGrandTotals="0" compact="0" compactData="0">
  <location ref="BU1:BZ152" firstHeaderRow="0" firstDataRow="5" firstDataCol="0"/>
  <pivotFields>
    <pivotField name="Grade" axis="axisRow" compact="0" outline="0" multipleItemSelectionAllowed="1" showAll="0" sortType="ascending" defaultSubtotal="0">
      <items>
        <item x="0"/>
        <item x="1"/>
        <item x="2"/>
        <item x="3"/>
        <item x="4"/>
        <item x="5"/>
      </items>
    </pivotField>
    <pivotField name="Name" axis="axisRow" compact="0" outline="0" multipleItemSelectionAllowed="1" showAll="0" sortType="ascending" defaultSubtotal="0">
      <items>
        <item x="85"/>
        <item x="31"/>
        <item x="57"/>
        <item x="0"/>
        <item x="113"/>
        <item x="114"/>
        <item x="58"/>
        <item x="115"/>
        <item x="59"/>
        <item x="60"/>
        <item x="61"/>
        <item x="32"/>
        <item x="1"/>
        <item x="116"/>
        <item x="33"/>
        <item x="2"/>
        <item x="62"/>
        <item x="34"/>
        <item x="117"/>
        <item x="63"/>
        <item x="118"/>
        <item x="86"/>
        <item x="87"/>
        <item x="119"/>
        <item x="7"/>
        <item x="88"/>
        <item x="8"/>
        <item x="9"/>
        <item x="10"/>
        <item x="11"/>
        <item x="12"/>
        <item x="13"/>
        <item x="14"/>
        <item x="15"/>
        <item x="120"/>
        <item x="64"/>
        <item x="35"/>
        <item x="36"/>
        <item x="37"/>
        <item x="65"/>
        <item x="89"/>
        <item x="16"/>
        <item x="3"/>
        <item x="90"/>
        <item x="91"/>
        <item x="66"/>
        <item x="4"/>
        <item x="67"/>
        <item x="38"/>
        <item x="68"/>
        <item x="17"/>
        <item x="69"/>
        <item x="92"/>
        <item x="93"/>
        <item x="94"/>
        <item x="121"/>
        <item x="95"/>
        <item x="70"/>
        <item x="96"/>
        <item x="97"/>
        <item x="71"/>
        <item x="122"/>
        <item x="123"/>
        <item x="124"/>
        <item x="98"/>
        <item x="39"/>
        <item x="40"/>
        <item x="41"/>
        <item x="99"/>
        <item x="100"/>
        <item x="42"/>
        <item x="18"/>
        <item x="72"/>
        <item x="73"/>
        <item x="19"/>
        <item x="43"/>
        <item x="74"/>
        <item x="101"/>
        <item x="44"/>
        <item x="75"/>
        <item x="45"/>
        <item x="102"/>
        <item x="76"/>
        <item x="77"/>
        <item x="78"/>
        <item x="20"/>
        <item x="103"/>
        <item x="46"/>
        <item x="21"/>
        <item x="47"/>
        <item x="79"/>
        <item x="104"/>
        <item x="48"/>
        <item x="105"/>
        <item x="106"/>
        <item x="22"/>
        <item x="80"/>
        <item x="81"/>
        <item x="125"/>
        <item x="49"/>
        <item x="126"/>
        <item x="23"/>
        <item x="127"/>
        <item x="50"/>
        <item x="82"/>
        <item x="5"/>
        <item x="83"/>
        <item x="24"/>
        <item x="128"/>
        <item x="51"/>
        <item x="107"/>
        <item x="52"/>
        <item x="53"/>
        <item x="108"/>
        <item x="109"/>
        <item x="54"/>
        <item x="55"/>
        <item x="25"/>
        <item x="26"/>
        <item x="56"/>
        <item x="129"/>
        <item x="6"/>
        <item x="110"/>
        <item x="84"/>
        <item x="111"/>
        <item x="27"/>
        <item x="28"/>
        <item x="29"/>
        <item x="112"/>
        <item x="30"/>
      </items>
    </pivotField>
    <pivotField name="Primary" axis="axisRow" compact="0" outline="0" multipleItemSelectionAllowed="1" showAll="0" sortType="ascending" defaultSubtotal="0">
      <items>
        <item x="2"/>
        <item x="8"/>
        <item x="1"/>
        <item x="3"/>
        <item x="10"/>
        <item x="6"/>
        <item x="7"/>
        <item x="0"/>
        <item x="4"/>
        <item x="5"/>
        <item x="9"/>
      </items>
    </pivotField>
    <pivotField name="Primary Property Amount" compact="0" outline="0" multipleItemSelectionAllowed="1" showAll="0">
      <items>
        <item x="0"/>
        <item x="1"/>
        <item x="2"/>
        <item x="3"/>
        <item x="4"/>
        <item x="5"/>
        <item x="6"/>
        <item t="default"/>
      </items>
    </pivotField>
    <pivotField name="Secondary" axis="axisRow" compact="0" outline="0" multipleItemSelectionAllowed="1" showAll="0" sortType="ascending" defaultSubtotal="0">
      <items>
        <item x="15"/>
        <item x="19"/>
        <item x="18"/>
        <item x="2"/>
        <item x="1"/>
        <item x="23"/>
        <item x="17"/>
        <item x="20"/>
        <item x="4"/>
        <item x="26"/>
        <item x="13"/>
        <item x="7"/>
        <item x="5"/>
        <item x="25"/>
        <item x="8"/>
        <item x="0"/>
        <item x="29"/>
        <item x="14"/>
        <item x="22"/>
        <item x="9"/>
        <item x="28"/>
        <item x="24"/>
        <item x="21"/>
        <item x="10"/>
        <item x="3"/>
        <item x="27"/>
        <item x="16"/>
        <item x="6"/>
        <item x="11"/>
        <item x="12"/>
      </items>
    </pivotField>
    <pivotField name="Secodary Property Amount" compact="0" outline="0" multipleItemSelectionAllowed="1" showAll="0">
      <items>
        <item x="0"/>
        <item x="1"/>
        <item x="2"/>
        <item x="3"/>
        <item x="4"/>
        <item t="default"/>
      </items>
    </pivotField>
    <pivotField name="Temperature" axis="axisRow" compact="0" outline="0" multipleItemSelectionAllowed="1" showAll="0" sortType="ascending">
      <items>
        <item x="1"/>
        <item x="2"/>
        <item x="0"/>
        <item t="default"/>
      </items>
    </pivotField>
  </pivotFields>
  <rowFields>
    <field x="0"/>
    <field x="1"/>
    <field x="2"/>
    <field x="4"/>
    <field x="6"/>
  </row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sheetViews>
  <sheetFormatPr customHeight="1" defaultColWidth="12.63" defaultRowHeight="15.75"/>
  <cols>
    <col customWidth="1" min="2" max="2" width="59.63"/>
  </cols>
  <sheetData>
    <row r="1" ht="14.25" customHeight="1">
      <c r="A1" s="1"/>
      <c r="B1" s="2"/>
      <c r="C1" s="2"/>
      <c r="D1" s="2"/>
      <c r="E1" s="3"/>
      <c r="F1" s="3"/>
      <c r="G1" s="3"/>
      <c r="H1" s="4"/>
    </row>
    <row r="2">
      <c r="A2" s="5"/>
      <c r="B2" s="6" t="s">
        <v>0</v>
      </c>
      <c r="C2" s="7" t="s">
        <v>1</v>
      </c>
      <c r="D2" s="8" t="s">
        <v>2</v>
      </c>
      <c r="E2" s="9"/>
      <c r="F2" s="10"/>
      <c r="G2" s="10"/>
      <c r="H2" s="11"/>
    </row>
    <row r="3">
      <c r="A3" s="5"/>
      <c r="B3" s="12"/>
      <c r="C3" s="13" t="s">
        <v>3</v>
      </c>
      <c r="D3" s="14" t="s">
        <v>4</v>
      </c>
      <c r="E3" s="9"/>
      <c r="F3" s="10"/>
      <c r="G3" s="10"/>
      <c r="H3" s="11"/>
    </row>
    <row r="4">
      <c r="A4" s="5"/>
      <c r="B4" s="12"/>
      <c r="C4" s="13" t="s">
        <v>5</v>
      </c>
      <c r="D4" s="14" t="s">
        <v>6</v>
      </c>
      <c r="E4" s="9"/>
      <c r="F4" s="10"/>
      <c r="G4" s="10"/>
      <c r="H4" s="11"/>
    </row>
    <row r="5">
      <c r="A5" s="5"/>
      <c r="B5" s="12"/>
      <c r="C5" s="13" t="s">
        <v>7</v>
      </c>
      <c r="D5" s="14" t="s">
        <v>8</v>
      </c>
      <c r="E5" s="9"/>
      <c r="F5" s="10"/>
      <c r="G5" s="10"/>
      <c r="H5" s="11"/>
    </row>
    <row r="6">
      <c r="A6" s="5"/>
      <c r="B6" s="12"/>
      <c r="C6" s="13" t="s">
        <v>9</v>
      </c>
      <c r="D6" s="14" t="s">
        <v>10</v>
      </c>
      <c r="E6" s="9"/>
      <c r="F6" s="10"/>
      <c r="G6" s="10"/>
      <c r="H6" s="11"/>
    </row>
    <row r="7">
      <c r="A7" s="5"/>
      <c r="B7" s="15"/>
      <c r="C7" s="16" t="s">
        <v>11</v>
      </c>
      <c r="D7" s="17" t="s">
        <v>12</v>
      </c>
      <c r="E7" s="9"/>
      <c r="F7" s="10"/>
      <c r="G7" s="10"/>
      <c r="H7" s="11"/>
    </row>
    <row r="8">
      <c r="A8" s="9"/>
      <c r="B8" s="2"/>
      <c r="C8" s="2"/>
      <c r="D8" s="2"/>
      <c r="E8" s="10"/>
      <c r="F8" s="10"/>
      <c r="G8" s="10"/>
      <c r="H8" s="11"/>
    </row>
    <row r="9">
      <c r="A9" s="5"/>
      <c r="B9" s="6" t="s">
        <v>13</v>
      </c>
      <c r="C9" s="7" t="s">
        <v>1</v>
      </c>
      <c r="D9" s="8" t="s">
        <v>14</v>
      </c>
      <c r="E9" s="9"/>
      <c r="F9" s="10"/>
      <c r="G9" s="10"/>
      <c r="H9" s="11"/>
    </row>
    <row r="10">
      <c r="A10" s="5"/>
      <c r="B10" s="12"/>
      <c r="C10" s="13" t="s">
        <v>3</v>
      </c>
      <c r="D10" s="14" t="s">
        <v>15</v>
      </c>
      <c r="E10" s="9"/>
      <c r="F10" s="10"/>
      <c r="G10" s="10"/>
      <c r="H10" s="11"/>
    </row>
    <row r="11">
      <c r="A11" s="5"/>
      <c r="B11" s="12"/>
      <c r="C11" s="13" t="s">
        <v>5</v>
      </c>
      <c r="D11" s="14" t="s">
        <v>16</v>
      </c>
      <c r="E11" s="9"/>
      <c r="F11" s="10"/>
      <c r="G11" s="10"/>
      <c r="H11" s="11"/>
    </row>
    <row r="12">
      <c r="A12" s="5"/>
      <c r="B12" s="12"/>
      <c r="C12" s="13" t="s">
        <v>7</v>
      </c>
      <c r="D12" s="14" t="s">
        <v>17</v>
      </c>
      <c r="E12" s="9"/>
      <c r="F12" s="10"/>
      <c r="G12" s="10"/>
      <c r="H12" s="11"/>
    </row>
    <row r="13">
      <c r="A13" s="5"/>
      <c r="B13" s="12"/>
      <c r="C13" s="13" t="s">
        <v>9</v>
      </c>
      <c r="D13" s="14" t="s">
        <v>18</v>
      </c>
      <c r="E13" s="9"/>
      <c r="F13" s="10"/>
      <c r="G13" s="10"/>
      <c r="H13" s="11"/>
    </row>
    <row r="14">
      <c r="A14" s="18"/>
      <c r="B14" s="15"/>
      <c r="C14" s="16" t="s">
        <v>11</v>
      </c>
      <c r="D14" s="17" t="s">
        <v>19</v>
      </c>
      <c r="E14" s="19"/>
      <c r="F14" s="10"/>
      <c r="G14" s="10"/>
      <c r="H14" s="11"/>
    </row>
    <row r="15">
      <c r="A15" s="20"/>
      <c r="B15" s="21"/>
      <c r="C15" s="2"/>
      <c r="D15" s="22"/>
      <c r="E15" s="20"/>
      <c r="F15" s="9"/>
      <c r="G15" s="10"/>
      <c r="H15" s="11"/>
    </row>
    <row r="16">
      <c r="A16" s="23"/>
      <c r="B16" s="6" t="s">
        <v>20</v>
      </c>
      <c r="C16" s="24" t="s">
        <v>1</v>
      </c>
      <c r="D16" s="8">
        <v>3.0</v>
      </c>
      <c r="E16" s="1"/>
      <c r="F16" s="10"/>
      <c r="G16" s="10"/>
      <c r="H16" s="11"/>
    </row>
    <row r="17">
      <c r="A17" s="5"/>
      <c r="B17" s="12"/>
      <c r="C17" s="25" t="s">
        <v>3</v>
      </c>
      <c r="D17" s="14">
        <v>12.0</v>
      </c>
      <c r="E17" s="9"/>
      <c r="F17" s="10"/>
      <c r="G17" s="10"/>
      <c r="H17" s="11"/>
    </row>
    <row r="18">
      <c r="A18" s="5"/>
      <c r="B18" s="12"/>
      <c r="C18" s="25" t="s">
        <v>5</v>
      </c>
      <c r="D18" s="14">
        <v>135.0</v>
      </c>
      <c r="E18" s="9"/>
      <c r="F18" s="10"/>
      <c r="G18" s="10"/>
      <c r="H18" s="11"/>
    </row>
    <row r="19">
      <c r="A19" s="5"/>
      <c r="B19" s="12"/>
      <c r="C19" s="25" t="s">
        <v>7</v>
      </c>
      <c r="D19" s="14">
        <v>1440.0</v>
      </c>
      <c r="E19" s="9"/>
      <c r="F19" s="10"/>
      <c r="G19" s="10"/>
      <c r="H19" s="11"/>
    </row>
    <row r="20">
      <c r="A20" s="5"/>
      <c r="B20" s="12"/>
      <c r="C20" s="25" t="s">
        <v>9</v>
      </c>
      <c r="D20" s="14">
        <v>13500.0</v>
      </c>
      <c r="E20" s="9"/>
      <c r="F20" s="10"/>
      <c r="G20" s="10"/>
      <c r="H20" s="11"/>
    </row>
    <row r="21">
      <c r="A21" s="5"/>
      <c r="B21" s="15"/>
      <c r="C21" s="26" t="s">
        <v>11</v>
      </c>
      <c r="D21" s="17">
        <v>81000.0</v>
      </c>
      <c r="E21" s="9"/>
      <c r="F21" s="10"/>
      <c r="G21" s="10"/>
      <c r="H21" s="11"/>
    </row>
    <row r="22">
      <c r="A22" s="9"/>
      <c r="B22" s="2"/>
      <c r="C22" s="2"/>
      <c r="D22" s="2"/>
      <c r="E22" s="27"/>
      <c r="F22" s="27"/>
      <c r="G22" s="27"/>
      <c r="H22" s="11"/>
    </row>
    <row r="23">
      <c r="A23" s="5"/>
      <c r="B23" s="28" t="s">
        <v>21</v>
      </c>
      <c r="C23" s="29"/>
      <c r="D23" s="29"/>
      <c r="E23" s="29"/>
      <c r="F23" s="29"/>
      <c r="G23" s="30"/>
      <c r="H23" s="5"/>
    </row>
    <row r="24">
      <c r="A24" s="5"/>
      <c r="B24" s="31"/>
      <c r="G24" s="32"/>
      <c r="H24" s="5"/>
    </row>
    <row r="25">
      <c r="A25" s="5"/>
      <c r="B25" s="31"/>
      <c r="G25" s="32"/>
      <c r="H25" s="5"/>
    </row>
    <row r="26">
      <c r="A26" s="5"/>
      <c r="B26" s="31"/>
      <c r="G26" s="32"/>
      <c r="H26" s="5"/>
    </row>
    <row r="27">
      <c r="A27" s="19"/>
      <c r="B27" s="31"/>
      <c r="G27" s="32"/>
      <c r="H27" s="33"/>
    </row>
    <row r="28">
      <c r="A28" s="34"/>
      <c r="B28" s="35"/>
      <c r="C28" s="36"/>
      <c r="D28" s="36"/>
      <c r="E28" s="36"/>
      <c r="F28" s="36"/>
      <c r="G28" s="37"/>
      <c r="H28" s="38"/>
    </row>
    <row r="29">
      <c r="A29" s="34"/>
      <c r="B29" s="39"/>
      <c r="C29" s="39"/>
      <c r="D29" s="39"/>
      <c r="E29" s="39"/>
      <c r="F29" s="39"/>
      <c r="G29" s="39"/>
      <c r="H29" s="40"/>
    </row>
    <row r="30">
      <c r="A30" s="41"/>
      <c r="B30" s="42"/>
      <c r="C30" s="42"/>
      <c r="D30" s="42"/>
      <c r="E30" s="42"/>
      <c r="F30" s="42"/>
      <c r="G30" s="42"/>
      <c r="H30" s="43"/>
    </row>
  </sheetData>
  <mergeCells count="4">
    <mergeCell ref="B2:B7"/>
    <mergeCell ref="B9:B14"/>
    <mergeCell ref="B16:B21"/>
    <mergeCell ref="B23:G28"/>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38"/>
    <col customWidth="1" min="2" max="2" width="24.5"/>
    <col customWidth="1" min="3" max="3" width="19.75"/>
    <col customWidth="1" min="4" max="4" width="75.88"/>
    <col customWidth="1" min="5" max="5" width="9.63"/>
    <col customWidth="1" min="7" max="7" width="16.0"/>
    <col customWidth="1" min="8" max="8" width="18.13"/>
    <col hidden="1" min="9" max="9" width="12.63"/>
    <col customWidth="1" min="10" max="10" width="33.0"/>
    <col customWidth="1" hidden="1" min="11" max="11" width="13.25"/>
  </cols>
  <sheetData>
    <row r="1">
      <c r="A1" s="44" t="s">
        <v>22</v>
      </c>
      <c r="B1" s="44" t="s">
        <v>23</v>
      </c>
      <c r="C1" s="44" t="s">
        <v>24</v>
      </c>
      <c r="D1" s="44" t="s">
        <v>25</v>
      </c>
      <c r="E1" s="44" t="s">
        <v>26</v>
      </c>
      <c r="F1" s="44" t="s">
        <v>27</v>
      </c>
      <c r="G1" s="44" t="s">
        <v>28</v>
      </c>
      <c r="H1" s="44" t="s">
        <v>29</v>
      </c>
      <c r="I1" s="44" t="s">
        <v>30</v>
      </c>
      <c r="J1" s="44" t="s">
        <v>31</v>
      </c>
      <c r="K1" s="45" t="s">
        <v>32</v>
      </c>
    </row>
    <row r="2">
      <c r="A2" s="46">
        <v>1.0</v>
      </c>
      <c r="B2" s="47" t="s">
        <v>33</v>
      </c>
      <c r="C2" s="47" t="s">
        <v>34</v>
      </c>
      <c r="D2" s="47" t="s">
        <v>35</v>
      </c>
      <c r="E2" s="47">
        <v>5.0</v>
      </c>
      <c r="F2" s="47">
        <v>50.0</v>
      </c>
      <c r="G2" s="47">
        <v>57.0</v>
      </c>
      <c r="H2" s="48" t="s">
        <v>36</v>
      </c>
      <c r="I2" s="49"/>
      <c r="K2" s="13">
        <v>14.0</v>
      </c>
    </row>
    <row r="3">
      <c r="A3" s="50">
        <v>4.0</v>
      </c>
      <c r="B3" s="51" t="s">
        <v>37</v>
      </c>
      <c r="C3" s="51" t="s">
        <v>34</v>
      </c>
      <c r="D3" s="51" t="s">
        <v>38</v>
      </c>
      <c r="E3" s="51">
        <v>3.0</v>
      </c>
      <c r="F3" s="51">
        <v>50.0</v>
      </c>
      <c r="G3" s="51">
        <v>1000.0</v>
      </c>
      <c r="H3" s="52" t="s">
        <v>36</v>
      </c>
      <c r="I3" s="53"/>
    </row>
    <row r="4">
      <c r="A4" s="50">
        <v>4.0</v>
      </c>
      <c r="B4" s="51" t="s">
        <v>39</v>
      </c>
      <c r="C4" s="51" t="s">
        <v>34</v>
      </c>
      <c r="D4" s="51" t="s">
        <v>40</v>
      </c>
      <c r="E4" s="51">
        <v>3.0</v>
      </c>
      <c r="F4" s="51">
        <v>50.0</v>
      </c>
      <c r="G4" s="51">
        <v>1000.0</v>
      </c>
      <c r="H4" s="52" t="s">
        <v>36</v>
      </c>
      <c r="I4" s="54"/>
    </row>
    <row r="5">
      <c r="A5" s="50">
        <v>4.0</v>
      </c>
      <c r="B5" s="51" t="s">
        <v>41</v>
      </c>
      <c r="C5" s="51" t="s">
        <v>34</v>
      </c>
      <c r="D5" s="51" t="s">
        <v>42</v>
      </c>
      <c r="E5" s="51">
        <v>3.0</v>
      </c>
      <c r="F5" s="51">
        <v>50.0</v>
      </c>
      <c r="G5" s="51">
        <v>1000.0</v>
      </c>
      <c r="H5" s="52" t="s">
        <v>36</v>
      </c>
      <c r="I5" s="54"/>
    </row>
    <row r="6">
      <c r="A6" s="50">
        <v>4.0</v>
      </c>
      <c r="B6" s="51" t="s">
        <v>43</v>
      </c>
      <c r="C6" s="51" t="s">
        <v>34</v>
      </c>
      <c r="D6" s="51" t="s">
        <v>44</v>
      </c>
      <c r="E6" s="51">
        <v>3.0</v>
      </c>
      <c r="F6" s="51">
        <v>50.0</v>
      </c>
      <c r="G6" s="51">
        <v>1000.0</v>
      </c>
      <c r="H6" s="52" t="s">
        <v>36</v>
      </c>
      <c r="I6" s="54"/>
    </row>
    <row r="7">
      <c r="A7" s="50">
        <v>4.0</v>
      </c>
      <c r="B7" s="51" t="s">
        <v>45</v>
      </c>
      <c r="C7" s="51" t="s">
        <v>34</v>
      </c>
      <c r="D7" s="51" t="s">
        <v>46</v>
      </c>
      <c r="E7" s="51">
        <v>3.0</v>
      </c>
      <c r="F7" s="51">
        <v>50.0</v>
      </c>
      <c r="G7" s="51">
        <v>1000.0</v>
      </c>
      <c r="H7" s="52" t="s">
        <v>36</v>
      </c>
      <c r="I7" s="54"/>
    </row>
    <row r="8">
      <c r="A8" s="50">
        <v>4.0</v>
      </c>
      <c r="B8" s="51" t="s">
        <v>47</v>
      </c>
      <c r="C8" s="51" t="s">
        <v>34</v>
      </c>
      <c r="D8" s="51" t="s">
        <v>48</v>
      </c>
      <c r="E8" s="51">
        <v>3.0</v>
      </c>
      <c r="F8" s="51">
        <v>50.0</v>
      </c>
      <c r="G8" s="51">
        <v>1000.0</v>
      </c>
      <c r="H8" s="52" t="s">
        <v>36</v>
      </c>
      <c r="I8" s="54"/>
    </row>
    <row r="9">
      <c r="A9" s="55">
        <v>1.0</v>
      </c>
      <c r="B9" s="51" t="s">
        <v>49</v>
      </c>
      <c r="C9" s="51" t="s">
        <v>50</v>
      </c>
      <c r="D9" s="56" t="s">
        <v>51</v>
      </c>
      <c r="E9" s="51">
        <v>5.0</v>
      </c>
      <c r="F9" s="51">
        <v>50.0</v>
      </c>
      <c r="G9" s="51">
        <v>57.0</v>
      </c>
      <c r="H9" s="48" t="s">
        <v>36</v>
      </c>
      <c r="I9" s="54"/>
    </row>
    <row r="10">
      <c r="A10" s="57">
        <v>2.0</v>
      </c>
      <c r="B10" s="51" t="s">
        <v>52</v>
      </c>
      <c r="C10" s="51" t="s">
        <v>50</v>
      </c>
      <c r="D10" s="51" t="s">
        <v>53</v>
      </c>
      <c r="E10" s="51">
        <v>4.0</v>
      </c>
      <c r="F10" s="51">
        <v>50.0</v>
      </c>
      <c r="G10" s="51">
        <v>92.0</v>
      </c>
      <c r="H10" s="48" t="s">
        <v>36</v>
      </c>
      <c r="I10" s="58"/>
    </row>
    <row r="11">
      <c r="A11" s="57">
        <v>2.0</v>
      </c>
      <c r="B11" s="51" t="s">
        <v>54</v>
      </c>
      <c r="C11" s="51" t="s">
        <v>50</v>
      </c>
      <c r="D11" s="51" t="s">
        <v>55</v>
      </c>
      <c r="E11" s="51">
        <v>4.0</v>
      </c>
      <c r="F11" s="51">
        <v>50.0</v>
      </c>
      <c r="G11" s="51">
        <v>92.0</v>
      </c>
      <c r="H11" s="48" t="s">
        <v>36</v>
      </c>
      <c r="I11" s="58"/>
    </row>
    <row r="12">
      <c r="A12" s="57">
        <v>2.0</v>
      </c>
      <c r="B12" s="51" t="s">
        <v>56</v>
      </c>
      <c r="C12" s="51" t="s">
        <v>50</v>
      </c>
      <c r="D12" s="51" t="s">
        <v>57</v>
      </c>
      <c r="E12" s="51">
        <v>4.0</v>
      </c>
      <c r="F12" s="51">
        <v>50.0</v>
      </c>
      <c r="G12" s="51">
        <v>92.0</v>
      </c>
      <c r="H12" s="48" t="s">
        <v>36</v>
      </c>
      <c r="I12" s="58"/>
    </row>
    <row r="13">
      <c r="A13" s="57">
        <v>2.0</v>
      </c>
      <c r="B13" s="51" t="s">
        <v>58</v>
      </c>
      <c r="C13" s="51" t="s">
        <v>50</v>
      </c>
      <c r="D13" s="51" t="s">
        <v>59</v>
      </c>
      <c r="E13" s="51">
        <v>4.0</v>
      </c>
      <c r="F13" s="51">
        <v>50.0</v>
      </c>
      <c r="G13" s="51">
        <v>92.0</v>
      </c>
      <c r="H13" s="48" t="s">
        <v>36</v>
      </c>
      <c r="I13" s="58"/>
    </row>
    <row r="14">
      <c r="A14" s="57">
        <v>2.0</v>
      </c>
      <c r="B14" s="51" t="s">
        <v>60</v>
      </c>
      <c r="C14" s="51" t="s">
        <v>50</v>
      </c>
      <c r="D14" s="51" t="s">
        <v>61</v>
      </c>
      <c r="E14" s="51">
        <v>4.0</v>
      </c>
      <c r="F14" s="51">
        <v>50.0</v>
      </c>
      <c r="G14" s="51">
        <v>92.0</v>
      </c>
      <c r="H14" s="48" t="s">
        <v>36</v>
      </c>
      <c r="I14" s="58"/>
    </row>
    <row r="15">
      <c r="A15" s="50">
        <v>4.0</v>
      </c>
      <c r="B15" s="51" t="s">
        <v>62</v>
      </c>
      <c r="C15" s="51" t="s">
        <v>50</v>
      </c>
      <c r="D15" s="51" t="s">
        <v>63</v>
      </c>
      <c r="E15" s="51">
        <v>3.0</v>
      </c>
      <c r="F15" s="51">
        <v>50.0</v>
      </c>
      <c r="G15" s="51">
        <v>1000.0</v>
      </c>
      <c r="H15" s="52" t="s">
        <v>36</v>
      </c>
      <c r="I15" s="53"/>
    </row>
    <row r="16">
      <c r="A16" s="57">
        <v>2.0</v>
      </c>
      <c r="B16" s="51" t="s">
        <v>64</v>
      </c>
      <c r="C16" s="51" t="s">
        <v>65</v>
      </c>
      <c r="D16" s="51" t="s">
        <v>66</v>
      </c>
      <c r="E16" s="51">
        <v>4.0</v>
      </c>
      <c r="F16" s="51">
        <v>50.0</v>
      </c>
      <c r="G16" s="51">
        <v>112.0</v>
      </c>
      <c r="H16" s="48" t="s">
        <v>36</v>
      </c>
      <c r="I16" s="59"/>
    </row>
    <row r="17">
      <c r="A17" s="57">
        <v>2.0</v>
      </c>
      <c r="B17" s="51" t="s">
        <v>67</v>
      </c>
      <c r="C17" s="51" t="s">
        <v>65</v>
      </c>
      <c r="D17" s="51" t="s">
        <v>68</v>
      </c>
      <c r="E17" s="51">
        <v>4.0</v>
      </c>
      <c r="F17" s="51">
        <v>50.0</v>
      </c>
      <c r="G17" s="51">
        <v>112.0</v>
      </c>
      <c r="H17" s="48" t="s">
        <v>36</v>
      </c>
      <c r="I17" s="58"/>
    </row>
    <row r="18">
      <c r="A18" s="57">
        <v>2.0</v>
      </c>
      <c r="B18" s="51" t="s">
        <v>69</v>
      </c>
      <c r="C18" s="51" t="s">
        <v>65</v>
      </c>
      <c r="D18" s="51" t="s">
        <v>70</v>
      </c>
      <c r="E18" s="51">
        <v>4.0</v>
      </c>
      <c r="F18" s="51">
        <v>50.0</v>
      </c>
      <c r="G18" s="51">
        <v>112.0</v>
      </c>
      <c r="H18" s="48" t="s">
        <v>36</v>
      </c>
      <c r="I18" s="58"/>
    </row>
    <row r="19">
      <c r="A19" s="57">
        <v>2.0</v>
      </c>
      <c r="B19" s="51" t="s">
        <v>71</v>
      </c>
      <c r="C19" s="51" t="s">
        <v>65</v>
      </c>
      <c r="D19" s="51" t="s">
        <v>72</v>
      </c>
      <c r="E19" s="51">
        <v>4.0</v>
      </c>
      <c r="F19" s="51">
        <v>50.0</v>
      </c>
      <c r="G19" s="51">
        <v>112.0</v>
      </c>
      <c r="H19" s="48" t="s">
        <v>36</v>
      </c>
      <c r="I19" s="58"/>
    </row>
    <row r="20">
      <c r="A20" s="57">
        <v>2.0</v>
      </c>
      <c r="B20" s="51" t="s">
        <v>73</v>
      </c>
      <c r="C20" s="51" t="s">
        <v>65</v>
      </c>
      <c r="D20" s="51" t="s">
        <v>74</v>
      </c>
      <c r="E20" s="51">
        <v>4.0</v>
      </c>
      <c r="F20" s="51">
        <v>50.0</v>
      </c>
      <c r="G20" s="51">
        <v>112.0</v>
      </c>
      <c r="H20" s="48" t="s">
        <v>36</v>
      </c>
      <c r="I20" s="59"/>
    </row>
    <row r="21">
      <c r="A21" s="60">
        <v>3.0</v>
      </c>
      <c r="B21" s="51" t="s">
        <v>75</v>
      </c>
      <c r="C21" s="51" t="s">
        <v>65</v>
      </c>
      <c r="D21" s="51" t="s">
        <v>76</v>
      </c>
      <c r="E21" s="51">
        <v>3.0</v>
      </c>
      <c r="F21" s="51">
        <v>50.0</v>
      </c>
      <c r="G21" s="51">
        <v>500.0</v>
      </c>
      <c r="H21" s="48" t="s">
        <v>36</v>
      </c>
      <c r="I21" s="58"/>
    </row>
    <row r="22">
      <c r="A22" s="60">
        <v>3.0</v>
      </c>
      <c r="B22" s="51" t="s">
        <v>77</v>
      </c>
      <c r="C22" s="51" t="s">
        <v>65</v>
      </c>
      <c r="D22" s="51" t="s">
        <v>78</v>
      </c>
      <c r="E22" s="51">
        <v>3.0</v>
      </c>
      <c r="F22" s="51">
        <v>50.0</v>
      </c>
      <c r="G22" s="51">
        <v>500.0</v>
      </c>
      <c r="H22" s="61" t="s">
        <v>36</v>
      </c>
      <c r="I22" s="59"/>
    </row>
    <row r="23">
      <c r="A23" s="60">
        <v>3.0</v>
      </c>
      <c r="B23" s="51" t="s">
        <v>79</v>
      </c>
      <c r="C23" s="51" t="s">
        <v>65</v>
      </c>
      <c r="D23" s="51" t="s">
        <v>80</v>
      </c>
      <c r="E23" s="51">
        <v>3.0</v>
      </c>
      <c r="F23" s="51">
        <v>50.0</v>
      </c>
      <c r="G23" s="51">
        <v>500.0</v>
      </c>
      <c r="H23" s="48" t="s">
        <v>36</v>
      </c>
      <c r="I23" s="58"/>
    </row>
    <row r="24">
      <c r="A24" s="60">
        <v>3.0</v>
      </c>
      <c r="B24" s="51" t="s">
        <v>81</v>
      </c>
      <c r="C24" s="51" t="s">
        <v>65</v>
      </c>
      <c r="D24" s="51" t="s">
        <v>82</v>
      </c>
      <c r="E24" s="51">
        <v>3.0</v>
      </c>
      <c r="F24" s="51">
        <v>50.0</v>
      </c>
      <c r="G24" s="51">
        <v>500.0</v>
      </c>
      <c r="H24" s="48" t="s">
        <v>36</v>
      </c>
      <c r="I24" s="59"/>
    </row>
    <row r="25">
      <c r="A25" s="60">
        <v>3.0</v>
      </c>
      <c r="B25" s="51" t="s">
        <v>83</v>
      </c>
      <c r="C25" s="51" t="s">
        <v>65</v>
      </c>
      <c r="D25" s="51" t="s">
        <v>84</v>
      </c>
      <c r="E25" s="51">
        <v>3.0</v>
      </c>
      <c r="F25" s="51">
        <v>50.0</v>
      </c>
      <c r="G25" s="51">
        <v>500.0</v>
      </c>
      <c r="H25" s="48" t="s">
        <v>36</v>
      </c>
      <c r="I25" s="59"/>
    </row>
    <row r="26">
      <c r="A26" s="60">
        <v>3.0</v>
      </c>
      <c r="B26" s="51" t="s">
        <v>85</v>
      </c>
      <c r="C26" s="51" t="s">
        <v>86</v>
      </c>
      <c r="D26" s="51" t="s">
        <v>87</v>
      </c>
      <c r="E26" s="51">
        <v>5.0</v>
      </c>
      <c r="F26" s="51">
        <v>50.0</v>
      </c>
      <c r="G26" s="51">
        <v>400.0</v>
      </c>
      <c r="H26" s="48" t="s">
        <v>36</v>
      </c>
      <c r="I26" s="59"/>
    </row>
    <row r="27">
      <c r="A27" s="60">
        <v>3.0</v>
      </c>
      <c r="B27" s="51" t="s">
        <v>88</v>
      </c>
      <c r="C27" s="51" t="s">
        <v>86</v>
      </c>
      <c r="D27" s="51" t="s">
        <v>89</v>
      </c>
      <c r="E27" s="51">
        <v>5.0</v>
      </c>
      <c r="F27" s="51">
        <v>50.0</v>
      </c>
      <c r="G27" s="51">
        <v>400.0</v>
      </c>
      <c r="H27" s="48" t="s">
        <v>36</v>
      </c>
      <c r="I27" s="59"/>
    </row>
    <row r="28">
      <c r="A28" s="55">
        <v>1.0</v>
      </c>
      <c r="B28" s="51" t="s">
        <v>90</v>
      </c>
      <c r="C28" s="51" t="s">
        <v>91</v>
      </c>
      <c r="D28" s="51" t="s">
        <v>92</v>
      </c>
      <c r="E28" s="51">
        <v>5.0</v>
      </c>
      <c r="F28" s="51">
        <v>50.0</v>
      </c>
      <c r="G28" s="51">
        <v>57.0</v>
      </c>
      <c r="H28" s="48" t="s">
        <v>36</v>
      </c>
      <c r="I28" s="58"/>
    </row>
    <row r="29">
      <c r="A29" s="55">
        <v>1.0</v>
      </c>
      <c r="B29" s="51" t="s">
        <v>93</v>
      </c>
      <c r="C29" s="51" t="s">
        <v>91</v>
      </c>
      <c r="D29" s="51" t="s">
        <v>94</v>
      </c>
      <c r="E29" s="51">
        <v>5.0</v>
      </c>
      <c r="F29" s="51">
        <v>50.0</v>
      </c>
      <c r="G29" s="51">
        <v>62.0</v>
      </c>
      <c r="H29" s="48" t="s">
        <v>36</v>
      </c>
      <c r="I29" s="53"/>
    </row>
    <row r="30">
      <c r="A30" s="57">
        <v>2.0</v>
      </c>
      <c r="B30" s="51" t="s">
        <v>95</v>
      </c>
      <c r="C30" s="51" t="s">
        <v>91</v>
      </c>
      <c r="D30" s="51" t="s">
        <v>96</v>
      </c>
      <c r="E30" s="51">
        <v>5.0</v>
      </c>
      <c r="F30" s="51">
        <v>50.0</v>
      </c>
      <c r="G30" s="51">
        <v>122.0</v>
      </c>
      <c r="H30" s="48" t="s">
        <v>36</v>
      </c>
      <c r="I30" s="53"/>
    </row>
    <row r="31">
      <c r="A31" s="57">
        <v>2.0</v>
      </c>
      <c r="B31" s="51" t="s">
        <v>97</v>
      </c>
      <c r="C31" s="51" t="s">
        <v>91</v>
      </c>
      <c r="D31" s="51" t="s">
        <v>98</v>
      </c>
      <c r="E31" s="51">
        <v>5.0</v>
      </c>
      <c r="F31" s="51">
        <v>50.0</v>
      </c>
      <c r="G31" s="51">
        <v>132.0</v>
      </c>
      <c r="H31" s="48" t="s">
        <v>36</v>
      </c>
      <c r="I31" s="58"/>
    </row>
    <row r="32">
      <c r="A32" s="60">
        <v>3.0</v>
      </c>
      <c r="B32" s="51" t="s">
        <v>99</v>
      </c>
      <c r="C32" s="51" t="s">
        <v>91</v>
      </c>
      <c r="D32" s="51" t="s">
        <v>100</v>
      </c>
      <c r="E32" s="51">
        <v>5.0</v>
      </c>
      <c r="F32" s="51">
        <v>50.0</v>
      </c>
      <c r="G32" s="51">
        <v>500.0</v>
      </c>
      <c r="H32" s="52" t="s">
        <v>36</v>
      </c>
      <c r="I32" s="59"/>
    </row>
    <row r="33">
      <c r="A33" s="55">
        <v>1.0</v>
      </c>
      <c r="B33" s="51" t="s">
        <v>101</v>
      </c>
      <c r="C33" s="51" t="s">
        <v>102</v>
      </c>
      <c r="D33" s="51" t="s">
        <v>103</v>
      </c>
      <c r="E33" s="51">
        <v>5.0</v>
      </c>
      <c r="F33" s="51">
        <v>50.0</v>
      </c>
      <c r="G33" s="51">
        <v>47.0</v>
      </c>
      <c r="H33" s="48" t="s">
        <v>36</v>
      </c>
      <c r="I33" s="54"/>
    </row>
    <row r="34">
      <c r="A34" s="50">
        <v>4.0</v>
      </c>
      <c r="B34" s="51" t="s">
        <v>104</v>
      </c>
      <c r="C34" s="51" t="s">
        <v>102</v>
      </c>
      <c r="D34" s="51" t="s">
        <v>105</v>
      </c>
      <c r="E34" s="51">
        <v>5.0</v>
      </c>
      <c r="F34" s="51">
        <v>30.0</v>
      </c>
      <c r="G34" s="51">
        <v>2500.0</v>
      </c>
      <c r="H34" s="52" t="s">
        <v>36</v>
      </c>
      <c r="I34" s="53"/>
      <c r="J34" s="62"/>
    </row>
    <row r="35">
      <c r="A35" s="57">
        <v>2.0</v>
      </c>
      <c r="B35" s="51" t="s">
        <v>106</v>
      </c>
      <c r="C35" s="51" t="s">
        <v>107</v>
      </c>
      <c r="D35" s="51" t="s">
        <v>108</v>
      </c>
      <c r="E35" s="51">
        <v>3.0</v>
      </c>
      <c r="F35" s="51">
        <v>100.0</v>
      </c>
      <c r="G35" s="51">
        <v>57.0</v>
      </c>
      <c r="H35" s="48" t="s">
        <v>36</v>
      </c>
      <c r="I35" s="58"/>
    </row>
    <row r="36">
      <c r="A36" s="57">
        <v>2.0</v>
      </c>
      <c r="B36" s="51" t="s">
        <v>109</v>
      </c>
      <c r="C36" s="51" t="s">
        <v>110</v>
      </c>
      <c r="D36" s="51" t="s">
        <v>111</v>
      </c>
      <c r="E36" s="51">
        <v>4.0</v>
      </c>
      <c r="F36" s="51">
        <v>50.0</v>
      </c>
      <c r="G36" s="51">
        <v>112.0</v>
      </c>
      <c r="H36" s="48" t="s">
        <v>36</v>
      </c>
      <c r="I36" s="59"/>
    </row>
    <row r="37">
      <c r="A37" s="60">
        <v>3.0</v>
      </c>
      <c r="B37" s="51" t="s">
        <v>112</v>
      </c>
      <c r="C37" s="51" t="s">
        <v>110</v>
      </c>
      <c r="D37" s="51" t="s">
        <v>113</v>
      </c>
      <c r="E37" s="51">
        <v>4.0</v>
      </c>
      <c r="F37" s="51">
        <v>50.0</v>
      </c>
      <c r="G37" s="51">
        <v>522.0</v>
      </c>
      <c r="H37" s="52" t="s">
        <v>36</v>
      </c>
      <c r="I37" s="58"/>
    </row>
    <row r="38">
      <c r="A38" s="60">
        <v>3.0</v>
      </c>
      <c r="B38" s="51" t="s">
        <v>114</v>
      </c>
      <c r="C38" s="51" t="s">
        <v>115</v>
      </c>
      <c r="D38" s="51" t="s">
        <v>116</v>
      </c>
      <c r="E38" s="51">
        <v>0.0</v>
      </c>
      <c r="F38" s="51">
        <v>6.0</v>
      </c>
      <c r="G38" s="51">
        <v>1000.0</v>
      </c>
      <c r="H38" s="48" t="s">
        <v>36</v>
      </c>
      <c r="I38" s="59"/>
    </row>
    <row r="39">
      <c r="A39" s="60">
        <v>3.0</v>
      </c>
      <c r="B39" s="51" t="s">
        <v>117</v>
      </c>
      <c r="C39" s="51" t="s">
        <v>115</v>
      </c>
      <c r="D39" s="51" t="s">
        <v>118</v>
      </c>
      <c r="E39" s="51">
        <v>3.0</v>
      </c>
      <c r="F39" s="51">
        <v>6.0</v>
      </c>
      <c r="G39" s="51">
        <v>725.0</v>
      </c>
      <c r="H39" s="52" t="s">
        <v>36</v>
      </c>
      <c r="I39" s="63"/>
      <c r="K39" s="13"/>
    </row>
    <row r="40">
      <c r="A40" s="60">
        <v>3.0</v>
      </c>
      <c r="B40" s="51" t="s">
        <v>119</v>
      </c>
      <c r="C40" s="51" t="s">
        <v>115</v>
      </c>
      <c r="D40" s="51" t="s">
        <v>120</v>
      </c>
      <c r="E40" s="51">
        <v>3.0</v>
      </c>
      <c r="F40" s="51">
        <v>6.0</v>
      </c>
      <c r="G40" s="51">
        <v>725.0</v>
      </c>
      <c r="H40" s="52" t="s">
        <v>36</v>
      </c>
      <c r="I40" s="54"/>
      <c r="J40" s="64" t="s">
        <v>121</v>
      </c>
    </row>
    <row r="41">
      <c r="A41" s="60">
        <v>3.0</v>
      </c>
      <c r="B41" s="51" t="s">
        <v>122</v>
      </c>
      <c r="C41" s="51" t="s">
        <v>115</v>
      </c>
      <c r="D41" s="51" t="s">
        <v>123</v>
      </c>
      <c r="E41" s="51">
        <v>3.0</v>
      </c>
      <c r="F41" s="51">
        <v>6.0</v>
      </c>
      <c r="G41" s="51">
        <v>725.0</v>
      </c>
      <c r="H41" s="52" t="s">
        <v>36</v>
      </c>
      <c r="I41" s="59"/>
    </row>
    <row r="42">
      <c r="A42" s="60">
        <v>3.0</v>
      </c>
      <c r="B42" s="51" t="s">
        <v>124</v>
      </c>
      <c r="C42" s="51" t="s">
        <v>115</v>
      </c>
      <c r="D42" s="51" t="s">
        <v>125</v>
      </c>
      <c r="E42" s="51">
        <v>3.0</v>
      </c>
      <c r="F42" s="51">
        <v>6.0</v>
      </c>
      <c r="G42" s="51">
        <v>725.0</v>
      </c>
      <c r="H42" s="52" t="s">
        <v>36</v>
      </c>
      <c r="I42" s="65"/>
    </row>
    <row r="43">
      <c r="A43" s="60">
        <v>3.0</v>
      </c>
      <c r="B43" s="51" t="s">
        <v>126</v>
      </c>
      <c r="C43" s="51" t="s">
        <v>115</v>
      </c>
      <c r="D43" s="51" t="s">
        <v>127</v>
      </c>
      <c r="E43" s="51">
        <v>3.0</v>
      </c>
      <c r="F43" s="51">
        <v>6.0</v>
      </c>
      <c r="G43" s="51">
        <v>725.0</v>
      </c>
      <c r="H43" s="66" t="s">
        <v>36</v>
      </c>
      <c r="I43" s="59"/>
    </row>
    <row r="44">
      <c r="A44" s="50">
        <v>4.0</v>
      </c>
      <c r="B44" s="51" t="s">
        <v>128</v>
      </c>
      <c r="C44" s="51" t="s">
        <v>115</v>
      </c>
      <c r="D44" s="51" t="s">
        <v>129</v>
      </c>
      <c r="E44" s="51">
        <v>3.0</v>
      </c>
      <c r="F44" s="51">
        <v>6.0</v>
      </c>
      <c r="G44" s="51">
        <v>2000.0</v>
      </c>
      <c r="H44" s="66" t="s">
        <v>36</v>
      </c>
      <c r="I44" s="65"/>
    </row>
    <row r="45">
      <c r="A45" s="67">
        <v>5.0</v>
      </c>
      <c r="B45" s="51" t="s">
        <v>130</v>
      </c>
      <c r="C45" s="51" t="s">
        <v>115</v>
      </c>
      <c r="D45" s="51" t="s">
        <v>131</v>
      </c>
      <c r="E45" s="51">
        <v>5.0</v>
      </c>
      <c r="F45" s="51">
        <v>2.0</v>
      </c>
      <c r="G45" s="51">
        <v>75000.0</v>
      </c>
      <c r="H45" s="52" t="s">
        <v>36</v>
      </c>
      <c r="I45" s="65"/>
    </row>
    <row r="46">
      <c r="A46" s="67">
        <v>5.0</v>
      </c>
      <c r="B46" s="51" t="s">
        <v>132</v>
      </c>
      <c r="C46" s="51" t="s">
        <v>115</v>
      </c>
      <c r="D46" s="51" t="s">
        <v>133</v>
      </c>
      <c r="E46" s="51">
        <v>1.0</v>
      </c>
      <c r="F46" s="51">
        <v>5.0</v>
      </c>
      <c r="G46" s="51">
        <v>45000.0</v>
      </c>
      <c r="H46" s="52" t="s">
        <v>36</v>
      </c>
      <c r="I46" s="63"/>
    </row>
    <row r="47">
      <c r="A47" s="67">
        <v>5.0</v>
      </c>
      <c r="B47" s="51" t="s">
        <v>134</v>
      </c>
      <c r="C47" s="51" t="s">
        <v>115</v>
      </c>
      <c r="D47" s="51" t="s">
        <v>135</v>
      </c>
      <c r="E47" s="51">
        <v>6.0</v>
      </c>
      <c r="F47" s="51">
        <v>1.0</v>
      </c>
      <c r="G47" s="51">
        <v>6250.0</v>
      </c>
      <c r="H47" s="52" t="s">
        <v>36</v>
      </c>
      <c r="I47" s="65"/>
    </row>
    <row r="48">
      <c r="A48" s="67">
        <v>5.0</v>
      </c>
      <c r="B48" s="51" t="s">
        <v>136</v>
      </c>
      <c r="C48" s="51" t="s">
        <v>115</v>
      </c>
      <c r="D48" s="51" t="s">
        <v>137</v>
      </c>
      <c r="E48" s="51">
        <v>1.0</v>
      </c>
      <c r="F48" s="51">
        <v>5.0</v>
      </c>
      <c r="G48" s="51">
        <v>45000.0</v>
      </c>
      <c r="H48" s="52" t="s">
        <v>36</v>
      </c>
      <c r="I48" s="65"/>
    </row>
    <row r="49">
      <c r="A49" s="67">
        <v>5.0</v>
      </c>
      <c r="B49" s="51" t="s">
        <v>138</v>
      </c>
      <c r="C49" s="51" t="s">
        <v>115</v>
      </c>
      <c r="D49" s="51" t="s">
        <v>139</v>
      </c>
      <c r="E49" s="51">
        <v>1.0</v>
      </c>
      <c r="F49" s="51">
        <v>2.0</v>
      </c>
      <c r="G49" s="51">
        <v>45000.0</v>
      </c>
      <c r="H49" s="52" t="s">
        <v>36</v>
      </c>
      <c r="I49" s="59"/>
    </row>
    <row r="50">
      <c r="A50" s="67">
        <v>5.0</v>
      </c>
      <c r="B50" s="51" t="s">
        <v>140</v>
      </c>
      <c r="C50" s="51" t="s">
        <v>115</v>
      </c>
      <c r="D50" s="51" t="s">
        <v>141</v>
      </c>
      <c r="E50" s="51">
        <v>1.0</v>
      </c>
      <c r="F50" s="51">
        <v>5.0</v>
      </c>
      <c r="G50" s="51">
        <v>45000.0</v>
      </c>
      <c r="H50" s="66" t="s">
        <v>36</v>
      </c>
      <c r="I50" s="63"/>
    </row>
    <row r="51">
      <c r="A51" s="68">
        <v>6.0</v>
      </c>
      <c r="B51" s="51" t="s">
        <v>142</v>
      </c>
      <c r="C51" s="51" t="s">
        <v>115</v>
      </c>
      <c r="D51" s="51" t="s">
        <v>143</v>
      </c>
      <c r="E51" s="51">
        <v>2.0</v>
      </c>
      <c r="F51" s="51">
        <v>2.0</v>
      </c>
      <c r="G51" s="51">
        <v>550000.0</v>
      </c>
      <c r="H51" s="66" t="s">
        <v>36</v>
      </c>
      <c r="I51" s="59"/>
    </row>
    <row r="52">
      <c r="A52" s="68">
        <v>6.0</v>
      </c>
      <c r="B52" s="51" t="s">
        <v>144</v>
      </c>
      <c r="C52" s="51" t="s">
        <v>115</v>
      </c>
      <c r="D52" s="51" t="s">
        <v>145</v>
      </c>
      <c r="E52" s="51">
        <v>2.0</v>
      </c>
      <c r="F52" s="51">
        <v>2.0</v>
      </c>
      <c r="G52" s="51">
        <v>550000.0</v>
      </c>
      <c r="H52" s="66" t="s">
        <v>36</v>
      </c>
      <c r="I52" s="65"/>
      <c r="J52" s="13" t="s">
        <v>146</v>
      </c>
    </row>
    <row r="53">
      <c r="A53" s="68">
        <v>6.0</v>
      </c>
      <c r="B53" s="51" t="s">
        <v>147</v>
      </c>
      <c r="C53" s="51" t="s">
        <v>115</v>
      </c>
      <c r="D53" s="51" t="s">
        <v>148</v>
      </c>
      <c r="E53" s="51">
        <v>2.0</v>
      </c>
      <c r="F53" s="51">
        <v>2.0</v>
      </c>
      <c r="G53" s="51">
        <v>550000.0</v>
      </c>
      <c r="H53" s="66" t="s">
        <v>36</v>
      </c>
      <c r="I53" s="59"/>
    </row>
    <row r="54">
      <c r="A54" s="55">
        <v>1.0</v>
      </c>
      <c r="B54" s="51" t="s">
        <v>149</v>
      </c>
      <c r="C54" s="51" t="s">
        <v>150</v>
      </c>
      <c r="D54" s="51" t="s">
        <v>151</v>
      </c>
      <c r="E54" s="51">
        <v>0.0</v>
      </c>
      <c r="F54" s="51">
        <v>100.0</v>
      </c>
      <c r="G54" s="51">
        <v>90.0</v>
      </c>
      <c r="H54" s="61" t="s">
        <v>36</v>
      </c>
      <c r="I54" s="63"/>
    </row>
    <row r="55">
      <c r="A55" s="57">
        <v>2.0</v>
      </c>
      <c r="B55" s="51" t="s">
        <v>152</v>
      </c>
      <c r="C55" s="51" t="s">
        <v>150</v>
      </c>
      <c r="D55" s="51" t="s">
        <v>153</v>
      </c>
      <c r="E55" s="51">
        <v>6.0</v>
      </c>
      <c r="F55" s="51">
        <v>100.0</v>
      </c>
      <c r="G55" s="51">
        <v>112.0</v>
      </c>
      <c r="H55" s="61" t="s">
        <v>36</v>
      </c>
      <c r="I55" s="59"/>
    </row>
    <row r="56">
      <c r="A56" s="57">
        <v>2.0</v>
      </c>
      <c r="B56" s="51" t="s">
        <v>154</v>
      </c>
      <c r="C56" s="51" t="s">
        <v>150</v>
      </c>
      <c r="D56" s="51" t="s">
        <v>155</v>
      </c>
      <c r="E56" s="51">
        <v>0.0</v>
      </c>
      <c r="F56" s="51">
        <v>100.0</v>
      </c>
      <c r="G56" s="51">
        <v>276.0</v>
      </c>
      <c r="H56" s="61" t="s">
        <v>36</v>
      </c>
      <c r="I56" s="54"/>
    </row>
    <row r="57">
      <c r="A57" s="60">
        <v>3.0</v>
      </c>
      <c r="B57" s="51" t="s">
        <v>156</v>
      </c>
      <c r="C57" s="51" t="s">
        <v>150</v>
      </c>
      <c r="D57" s="51" t="s">
        <v>157</v>
      </c>
      <c r="E57" s="51">
        <v>0.0</v>
      </c>
      <c r="F57" s="51">
        <v>100.0</v>
      </c>
      <c r="G57" s="51">
        <v>2970.0</v>
      </c>
      <c r="H57" s="61" t="s">
        <v>36</v>
      </c>
      <c r="I57" s="58"/>
    </row>
    <row r="58">
      <c r="A58" s="50">
        <v>4.0</v>
      </c>
      <c r="B58" s="51" t="s">
        <v>158</v>
      </c>
      <c r="C58" s="51" t="s">
        <v>150</v>
      </c>
      <c r="D58" s="51" t="s">
        <v>159</v>
      </c>
      <c r="E58" s="51">
        <v>0.0</v>
      </c>
      <c r="F58" s="51">
        <v>100.0</v>
      </c>
      <c r="G58" s="51">
        <v>7920.0</v>
      </c>
      <c r="H58" s="66" t="s">
        <v>36</v>
      </c>
      <c r="I58" s="65"/>
    </row>
    <row r="59">
      <c r="A59" s="67">
        <v>5.0</v>
      </c>
      <c r="B59" s="51" t="s">
        <v>160</v>
      </c>
      <c r="C59" s="51" t="s">
        <v>150</v>
      </c>
      <c r="D59" s="51" t="s">
        <v>161</v>
      </c>
      <c r="E59" s="51">
        <v>0.0</v>
      </c>
      <c r="F59" s="51">
        <v>100.0</v>
      </c>
      <c r="G59" s="51">
        <v>59400.0</v>
      </c>
      <c r="H59" s="69" t="s">
        <v>36</v>
      </c>
      <c r="I59" s="53"/>
    </row>
    <row r="60">
      <c r="A60" s="68">
        <v>6.0</v>
      </c>
      <c r="B60" s="51" t="s">
        <v>162</v>
      </c>
      <c r="C60" s="51" t="s">
        <v>150</v>
      </c>
      <c r="D60" s="51" t="s">
        <v>163</v>
      </c>
      <c r="E60" s="51">
        <v>0.0</v>
      </c>
      <c r="F60" s="51">
        <v>100.0</v>
      </c>
      <c r="G60" s="51">
        <v>297000.0</v>
      </c>
      <c r="H60" s="66" t="s">
        <v>36</v>
      </c>
      <c r="I60" s="58"/>
      <c r="J60" s="64" t="s">
        <v>164</v>
      </c>
      <c r="K60" s="13"/>
    </row>
    <row r="61">
      <c r="A61" s="67">
        <v>5.0</v>
      </c>
      <c r="B61" s="51" t="s">
        <v>165</v>
      </c>
      <c r="C61" s="51" t="s">
        <v>166</v>
      </c>
      <c r="D61" s="51" t="s">
        <v>167</v>
      </c>
      <c r="E61" s="51">
        <v>2.0</v>
      </c>
      <c r="F61" s="51">
        <v>3.0</v>
      </c>
      <c r="G61" s="51">
        <v>135000.0</v>
      </c>
      <c r="H61" s="66" t="s">
        <v>36</v>
      </c>
      <c r="I61" s="65"/>
    </row>
    <row r="62">
      <c r="A62" s="67">
        <v>5.0</v>
      </c>
      <c r="B62" s="51" t="s">
        <v>168</v>
      </c>
      <c r="C62" s="51" t="s">
        <v>166</v>
      </c>
      <c r="D62" s="51" t="s">
        <v>169</v>
      </c>
      <c r="E62" s="51">
        <v>2.0</v>
      </c>
      <c r="F62" s="51">
        <v>10.0</v>
      </c>
      <c r="G62" s="51">
        <v>90000.0</v>
      </c>
      <c r="H62" s="66" t="s">
        <v>36</v>
      </c>
      <c r="I62" s="65"/>
    </row>
    <row r="63">
      <c r="A63" s="67">
        <v>5.0</v>
      </c>
      <c r="B63" s="51" t="s">
        <v>170</v>
      </c>
      <c r="C63" s="51" t="s">
        <v>166</v>
      </c>
      <c r="D63" s="51" t="s">
        <v>171</v>
      </c>
      <c r="E63" s="51">
        <v>2.0</v>
      </c>
      <c r="F63" s="51">
        <v>10.0</v>
      </c>
      <c r="G63" s="51">
        <v>90000.0</v>
      </c>
      <c r="H63" s="66" t="s">
        <v>36</v>
      </c>
      <c r="I63" s="65"/>
    </row>
    <row r="64">
      <c r="A64" s="67">
        <v>5.0</v>
      </c>
      <c r="B64" s="51" t="s">
        <v>172</v>
      </c>
      <c r="C64" s="51" t="s">
        <v>166</v>
      </c>
      <c r="D64" s="51" t="s">
        <v>173</v>
      </c>
      <c r="E64" s="51">
        <v>2.0</v>
      </c>
      <c r="F64" s="51">
        <v>10.0</v>
      </c>
      <c r="G64" s="51">
        <v>90000.0</v>
      </c>
      <c r="H64" s="66" t="s">
        <v>36</v>
      </c>
      <c r="I64" s="65"/>
    </row>
    <row r="65">
      <c r="A65" s="67">
        <v>5.0</v>
      </c>
      <c r="B65" s="51" t="s">
        <v>174</v>
      </c>
      <c r="C65" s="51" t="s">
        <v>166</v>
      </c>
      <c r="D65" s="51" t="s">
        <v>175</v>
      </c>
      <c r="E65" s="51">
        <v>2.0</v>
      </c>
      <c r="F65" s="51">
        <v>10.0</v>
      </c>
      <c r="G65" s="51">
        <v>90000.0</v>
      </c>
      <c r="H65" s="66" t="s">
        <v>36</v>
      </c>
      <c r="I65" s="65"/>
    </row>
    <row r="66">
      <c r="A66" s="67">
        <v>5.0</v>
      </c>
      <c r="B66" s="51" t="s">
        <v>176</v>
      </c>
      <c r="C66" s="51" t="s">
        <v>166</v>
      </c>
      <c r="D66" s="51" t="s">
        <v>177</v>
      </c>
      <c r="E66" s="51">
        <v>2.0</v>
      </c>
      <c r="F66" s="51">
        <v>10.0</v>
      </c>
      <c r="G66" s="51">
        <v>90000.0</v>
      </c>
      <c r="H66" s="66" t="s">
        <v>36</v>
      </c>
      <c r="I66" s="65"/>
    </row>
    <row r="67">
      <c r="A67" s="67">
        <v>5.0</v>
      </c>
      <c r="B67" s="51" t="s">
        <v>178</v>
      </c>
      <c r="C67" s="51" t="s">
        <v>166</v>
      </c>
      <c r="D67" s="51" t="s">
        <v>179</v>
      </c>
      <c r="E67" s="51">
        <v>2.0</v>
      </c>
      <c r="F67" s="51">
        <v>10.0</v>
      </c>
      <c r="G67" s="51">
        <v>90000.0</v>
      </c>
      <c r="H67" s="66" t="s">
        <v>36</v>
      </c>
      <c r="I67" s="63"/>
    </row>
    <row r="68">
      <c r="A68" s="67">
        <v>5.0</v>
      </c>
      <c r="B68" s="51" t="s">
        <v>180</v>
      </c>
      <c r="C68" s="51" t="s">
        <v>166</v>
      </c>
      <c r="D68" s="51" t="s">
        <v>181</v>
      </c>
      <c r="E68" s="51">
        <v>2.0</v>
      </c>
      <c r="F68" s="51">
        <v>10.0</v>
      </c>
      <c r="G68" s="51">
        <v>90000.0</v>
      </c>
      <c r="H68" s="66" t="s">
        <v>36</v>
      </c>
      <c r="I68" s="63"/>
    </row>
    <row r="69">
      <c r="A69" s="68">
        <v>6.0</v>
      </c>
      <c r="B69" s="51" t="s">
        <v>182</v>
      </c>
      <c r="C69" s="51" t="s">
        <v>166</v>
      </c>
      <c r="D69" s="51" t="s">
        <v>183</v>
      </c>
      <c r="E69" s="51">
        <v>2.0</v>
      </c>
      <c r="F69" s="51">
        <v>10.0</v>
      </c>
      <c r="G69" s="51">
        <v>539000.0</v>
      </c>
      <c r="H69" s="66" t="s">
        <v>36</v>
      </c>
      <c r="I69" s="63"/>
    </row>
    <row r="70">
      <c r="A70" s="68">
        <v>6.0</v>
      </c>
      <c r="B70" s="51" t="s">
        <v>184</v>
      </c>
      <c r="C70" s="51" t="s">
        <v>166</v>
      </c>
      <c r="D70" s="51" t="s">
        <v>185</v>
      </c>
      <c r="E70" s="51">
        <v>2.0</v>
      </c>
      <c r="F70" s="51">
        <v>10.0</v>
      </c>
      <c r="G70" s="51">
        <v>539000.0</v>
      </c>
      <c r="H70" s="66" t="s">
        <v>36</v>
      </c>
      <c r="I70" s="63"/>
    </row>
    <row r="71">
      <c r="A71" s="68">
        <v>6.0</v>
      </c>
      <c r="B71" s="51" t="s">
        <v>186</v>
      </c>
      <c r="C71" s="51" t="s">
        <v>166</v>
      </c>
      <c r="D71" s="51" t="s">
        <v>187</v>
      </c>
      <c r="E71" s="51">
        <v>2.0</v>
      </c>
      <c r="F71" s="51">
        <v>1.0</v>
      </c>
      <c r="G71" s="51">
        <v>891000.0</v>
      </c>
      <c r="H71" s="66" t="s">
        <v>36</v>
      </c>
      <c r="I71" s="63"/>
    </row>
    <row r="72">
      <c r="A72" s="68">
        <v>6.0</v>
      </c>
      <c r="B72" s="51" t="s">
        <v>188</v>
      </c>
      <c r="C72" s="51" t="s">
        <v>166</v>
      </c>
      <c r="D72" s="51" t="s">
        <v>189</v>
      </c>
      <c r="E72" s="51">
        <v>2.0</v>
      </c>
      <c r="F72" s="51">
        <v>10.0</v>
      </c>
      <c r="G72" s="51">
        <v>539000.0</v>
      </c>
      <c r="H72" s="66" t="s">
        <v>36</v>
      </c>
      <c r="I72" s="63"/>
    </row>
    <row r="73">
      <c r="A73" s="68">
        <v>6.0</v>
      </c>
      <c r="B73" s="51" t="s">
        <v>190</v>
      </c>
      <c r="C73" s="51" t="s">
        <v>166</v>
      </c>
      <c r="D73" s="51" t="s">
        <v>191</v>
      </c>
      <c r="E73" s="51">
        <v>2.0</v>
      </c>
      <c r="F73" s="51">
        <v>10.0</v>
      </c>
      <c r="G73" s="51">
        <v>539000.0</v>
      </c>
      <c r="H73" s="66" t="s">
        <v>36</v>
      </c>
      <c r="I73" s="63"/>
    </row>
    <row r="74">
      <c r="A74" s="68">
        <v>6.0</v>
      </c>
      <c r="B74" s="51" t="s">
        <v>192</v>
      </c>
      <c r="C74" s="51" t="s">
        <v>166</v>
      </c>
      <c r="D74" s="51" t="s">
        <v>193</v>
      </c>
      <c r="E74" s="51">
        <v>2.0</v>
      </c>
      <c r="F74" s="51">
        <v>10.0</v>
      </c>
      <c r="G74" s="51">
        <v>539000.0</v>
      </c>
      <c r="H74" s="66" t="s">
        <v>36</v>
      </c>
      <c r="I74" s="63"/>
    </row>
    <row r="75">
      <c r="A75" s="68">
        <v>6.0</v>
      </c>
      <c r="B75" s="51" t="s">
        <v>194</v>
      </c>
      <c r="C75" s="51" t="s">
        <v>166</v>
      </c>
      <c r="D75" s="51" t="s">
        <v>195</v>
      </c>
      <c r="E75" s="51">
        <v>2.0</v>
      </c>
      <c r="F75" s="51">
        <v>10.0</v>
      </c>
      <c r="G75" s="51">
        <v>539000.0</v>
      </c>
      <c r="H75" s="66" t="s">
        <v>36</v>
      </c>
      <c r="I75" s="65"/>
    </row>
    <row r="76">
      <c r="A76" s="68">
        <v>6.0</v>
      </c>
      <c r="B76" s="51" t="s">
        <v>196</v>
      </c>
      <c r="C76" s="51" t="s">
        <v>166</v>
      </c>
      <c r="D76" s="51" t="s">
        <v>197</v>
      </c>
      <c r="E76" s="51">
        <v>2.0</v>
      </c>
      <c r="F76" s="51">
        <v>10.0</v>
      </c>
      <c r="G76" s="51">
        <v>539000.0</v>
      </c>
      <c r="H76" s="66" t="s">
        <v>36</v>
      </c>
      <c r="I76" s="65"/>
    </row>
    <row r="77">
      <c r="A77" s="55">
        <v>1.0</v>
      </c>
      <c r="B77" s="51" t="s">
        <v>198</v>
      </c>
      <c r="C77" s="51" t="s">
        <v>199</v>
      </c>
      <c r="D77" s="51" t="s">
        <v>200</v>
      </c>
      <c r="E77" s="51">
        <v>1.0</v>
      </c>
      <c r="F77" s="51">
        <v>999.0</v>
      </c>
      <c r="G77" s="51">
        <v>34.0</v>
      </c>
      <c r="H77" s="61" t="s">
        <v>36</v>
      </c>
      <c r="I77" s="54"/>
    </row>
    <row r="78">
      <c r="A78" s="55">
        <v>1.0</v>
      </c>
      <c r="B78" s="51" t="s">
        <v>201</v>
      </c>
      <c r="C78" s="51" t="s">
        <v>199</v>
      </c>
      <c r="D78" s="51" t="s">
        <v>202</v>
      </c>
      <c r="E78" s="51">
        <v>1.0</v>
      </c>
      <c r="F78" s="51">
        <v>999.0</v>
      </c>
      <c r="G78" s="51">
        <v>53.0</v>
      </c>
      <c r="H78" s="61" t="s">
        <v>36</v>
      </c>
      <c r="I78" s="65"/>
    </row>
    <row r="79">
      <c r="A79" s="57">
        <v>2.0</v>
      </c>
      <c r="B79" s="51" t="s">
        <v>203</v>
      </c>
      <c r="C79" s="51" t="s">
        <v>199</v>
      </c>
      <c r="D79" s="51" t="s">
        <v>204</v>
      </c>
      <c r="E79" s="51">
        <v>1.0</v>
      </c>
      <c r="F79" s="51">
        <v>999.0</v>
      </c>
      <c r="G79" s="51">
        <v>103.0</v>
      </c>
      <c r="H79" s="61" t="s">
        <v>36</v>
      </c>
      <c r="I79" s="59"/>
    </row>
    <row r="80">
      <c r="A80" s="57">
        <v>2.0</v>
      </c>
      <c r="B80" s="51" t="s">
        <v>205</v>
      </c>
      <c r="C80" s="51" t="s">
        <v>199</v>
      </c>
      <c r="D80" s="51" t="s">
        <v>206</v>
      </c>
      <c r="E80" s="51">
        <v>2.0</v>
      </c>
      <c r="F80" s="51">
        <v>999.0</v>
      </c>
      <c r="G80" s="51">
        <v>178.0</v>
      </c>
      <c r="H80" s="61" t="s">
        <v>36</v>
      </c>
      <c r="I80" s="58"/>
    </row>
    <row r="81">
      <c r="A81" s="60">
        <v>3.0</v>
      </c>
      <c r="B81" s="51" t="s">
        <v>207</v>
      </c>
      <c r="C81" s="51" t="s">
        <v>199</v>
      </c>
      <c r="D81" s="51" t="s">
        <v>208</v>
      </c>
      <c r="E81" s="51">
        <v>1.0</v>
      </c>
      <c r="F81" s="51">
        <v>999.0</v>
      </c>
      <c r="G81" s="51">
        <v>250.0</v>
      </c>
      <c r="H81" s="61" t="s">
        <v>36</v>
      </c>
      <c r="I81" s="54"/>
    </row>
    <row r="82">
      <c r="A82" s="50">
        <v>4.0</v>
      </c>
      <c r="B82" s="51" t="s">
        <v>209</v>
      </c>
      <c r="C82" s="51" t="s">
        <v>199</v>
      </c>
      <c r="D82" s="51" t="s">
        <v>210</v>
      </c>
      <c r="E82" s="51">
        <v>1.0</v>
      </c>
      <c r="F82" s="51">
        <v>999.0</v>
      </c>
      <c r="G82" s="51">
        <v>350.0</v>
      </c>
      <c r="H82" s="66" t="s">
        <v>36</v>
      </c>
      <c r="I82" s="53"/>
    </row>
    <row r="83">
      <c r="A83" s="50">
        <v>4.0</v>
      </c>
      <c r="B83" s="51" t="s">
        <v>211</v>
      </c>
      <c r="C83" s="51" t="s">
        <v>199</v>
      </c>
      <c r="D83" s="51" t="s">
        <v>212</v>
      </c>
      <c r="E83" s="51">
        <v>1.0</v>
      </c>
      <c r="F83" s="51">
        <v>999.0</v>
      </c>
      <c r="G83" s="51">
        <v>500.0</v>
      </c>
      <c r="H83" s="66" t="s">
        <v>36</v>
      </c>
      <c r="I83" s="58"/>
    </row>
    <row r="84">
      <c r="A84" s="67">
        <v>5.0</v>
      </c>
      <c r="B84" s="51" t="s">
        <v>213</v>
      </c>
      <c r="C84" s="51" t="s">
        <v>199</v>
      </c>
      <c r="D84" s="51" t="s">
        <v>214</v>
      </c>
      <c r="E84" s="51">
        <v>1.0</v>
      </c>
      <c r="F84" s="51">
        <v>100.0</v>
      </c>
      <c r="G84" s="51">
        <v>1750.0</v>
      </c>
      <c r="H84" s="66" t="s">
        <v>36</v>
      </c>
      <c r="I84" s="53"/>
    </row>
    <row r="85">
      <c r="A85" s="57">
        <v>2.0</v>
      </c>
      <c r="B85" s="51" t="s">
        <v>215</v>
      </c>
      <c r="C85" s="51" t="s">
        <v>216</v>
      </c>
      <c r="D85" s="51" t="s">
        <v>217</v>
      </c>
      <c r="E85" s="51">
        <v>10.0</v>
      </c>
      <c r="F85" s="51">
        <v>2.0</v>
      </c>
      <c r="G85" s="51">
        <v>486.0</v>
      </c>
      <c r="H85" s="61" t="s">
        <v>36</v>
      </c>
      <c r="I85" s="63"/>
    </row>
    <row r="86">
      <c r="A86" s="60">
        <v>3.0</v>
      </c>
      <c r="B86" s="51" t="s">
        <v>218</v>
      </c>
      <c r="C86" s="51" t="s">
        <v>216</v>
      </c>
      <c r="D86" s="51" t="s">
        <v>219</v>
      </c>
      <c r="E86" s="51">
        <v>2.0</v>
      </c>
      <c r="F86" s="51">
        <v>3.0</v>
      </c>
      <c r="G86" s="51">
        <v>2500.0</v>
      </c>
      <c r="H86" s="61" t="s">
        <v>36</v>
      </c>
      <c r="I86" s="54"/>
    </row>
    <row r="87">
      <c r="A87" s="50">
        <v>4.0</v>
      </c>
      <c r="B87" s="51" t="s">
        <v>220</v>
      </c>
      <c r="C87" s="51" t="s">
        <v>216</v>
      </c>
      <c r="D87" s="51" t="s">
        <v>221</v>
      </c>
      <c r="E87" s="51">
        <v>2.0</v>
      </c>
      <c r="F87" s="51">
        <v>5.0</v>
      </c>
      <c r="G87" s="51">
        <v>11000.0</v>
      </c>
      <c r="H87" s="66" t="s">
        <v>36</v>
      </c>
      <c r="I87" s="59"/>
    </row>
    <row r="88">
      <c r="A88" s="67">
        <v>5.0</v>
      </c>
      <c r="B88" s="51" t="s">
        <v>222</v>
      </c>
      <c r="C88" s="51" t="s">
        <v>216</v>
      </c>
      <c r="D88" s="51" t="s">
        <v>223</v>
      </c>
      <c r="E88" s="51">
        <v>0.0</v>
      </c>
      <c r="F88" s="51">
        <v>5.0</v>
      </c>
      <c r="G88" s="51">
        <v>40000.0</v>
      </c>
      <c r="H88" s="66" t="s">
        <v>36</v>
      </c>
      <c r="I88" s="58"/>
    </row>
    <row r="89">
      <c r="A89" s="68">
        <v>6.0</v>
      </c>
      <c r="B89" s="51" t="s">
        <v>224</v>
      </c>
      <c r="C89" s="51" t="s">
        <v>216</v>
      </c>
      <c r="D89" s="51" t="s">
        <v>225</v>
      </c>
      <c r="E89" s="51">
        <v>0.0</v>
      </c>
      <c r="F89" s="51">
        <v>5.0</v>
      </c>
      <c r="G89" s="51">
        <v>110000.0</v>
      </c>
      <c r="H89" s="66" t="s">
        <v>36</v>
      </c>
      <c r="I89" s="65"/>
    </row>
    <row r="90">
      <c r="A90" s="55">
        <v>1.0</v>
      </c>
      <c r="B90" s="51" t="s">
        <v>226</v>
      </c>
      <c r="C90" s="51" t="s">
        <v>227</v>
      </c>
      <c r="D90" s="51" t="s">
        <v>228</v>
      </c>
      <c r="E90" s="51">
        <v>0.0</v>
      </c>
      <c r="F90" s="51">
        <v>30.0</v>
      </c>
      <c r="G90" s="51">
        <v>67.0</v>
      </c>
      <c r="H90" s="61" t="s">
        <v>36</v>
      </c>
      <c r="I90" s="65"/>
    </row>
    <row r="91">
      <c r="A91" s="57">
        <v>2.0</v>
      </c>
      <c r="B91" s="51" t="s">
        <v>229</v>
      </c>
      <c r="C91" s="51" t="s">
        <v>227</v>
      </c>
      <c r="D91" s="51" t="s">
        <v>230</v>
      </c>
      <c r="E91" s="51">
        <v>0.0</v>
      </c>
      <c r="F91" s="51">
        <v>40.0</v>
      </c>
      <c r="G91" s="51">
        <v>262.0</v>
      </c>
      <c r="H91" s="66" t="s">
        <v>36</v>
      </c>
      <c r="I91" s="58"/>
    </row>
    <row r="92">
      <c r="A92" s="60">
        <v>3.0</v>
      </c>
      <c r="B92" s="51" t="s">
        <v>231</v>
      </c>
      <c r="C92" s="51" t="s">
        <v>227</v>
      </c>
      <c r="D92" s="51" t="s">
        <v>232</v>
      </c>
      <c r="E92" s="51">
        <v>0.0</v>
      </c>
      <c r="F92" s="51">
        <v>50.0</v>
      </c>
      <c r="G92" s="51">
        <v>500.0</v>
      </c>
      <c r="H92" s="61" t="s">
        <v>36</v>
      </c>
      <c r="I92" s="63"/>
    </row>
    <row r="93">
      <c r="A93" s="50">
        <v>4.0</v>
      </c>
      <c r="B93" s="51" t="s">
        <v>233</v>
      </c>
      <c r="C93" s="51" t="s">
        <v>227</v>
      </c>
      <c r="D93" s="51" t="s">
        <v>234</v>
      </c>
      <c r="E93" s="51">
        <v>0.0</v>
      </c>
      <c r="F93" s="51">
        <v>60.0</v>
      </c>
      <c r="G93" s="51">
        <v>6000.0</v>
      </c>
      <c r="H93" s="66" t="s">
        <v>36</v>
      </c>
      <c r="I93" s="53"/>
    </row>
    <row r="94">
      <c r="A94" s="67">
        <v>5.0</v>
      </c>
      <c r="B94" s="51" t="s">
        <v>235</v>
      </c>
      <c r="C94" s="51" t="s">
        <v>227</v>
      </c>
      <c r="D94" s="51" t="s">
        <v>236</v>
      </c>
      <c r="E94" s="51">
        <v>0.0</v>
      </c>
      <c r="F94" s="51">
        <v>50.0</v>
      </c>
      <c r="G94" s="51">
        <v>10500.0</v>
      </c>
      <c r="H94" s="66" t="s">
        <v>36</v>
      </c>
      <c r="I94" s="54"/>
    </row>
    <row r="95">
      <c r="A95" s="68">
        <v>6.0</v>
      </c>
      <c r="B95" s="51" t="s">
        <v>237</v>
      </c>
      <c r="C95" s="51" t="s">
        <v>227</v>
      </c>
      <c r="D95" s="51" t="s">
        <v>238</v>
      </c>
      <c r="E95" s="51">
        <v>0.0</v>
      </c>
      <c r="F95" s="51">
        <v>100.0</v>
      </c>
      <c r="G95" s="51">
        <v>28050.0</v>
      </c>
      <c r="H95" s="66" t="s">
        <v>36</v>
      </c>
      <c r="I95" s="59"/>
    </row>
    <row r="96">
      <c r="A96" s="50">
        <v>4.0</v>
      </c>
      <c r="B96" s="51" t="s">
        <v>239</v>
      </c>
      <c r="C96" s="51" t="s">
        <v>240</v>
      </c>
      <c r="D96" s="51" t="s">
        <v>241</v>
      </c>
      <c r="E96" s="51">
        <v>0.0</v>
      </c>
      <c r="F96" s="51">
        <v>0.0</v>
      </c>
      <c r="G96" s="51">
        <v>3250.0</v>
      </c>
      <c r="H96" s="66" t="s">
        <v>36</v>
      </c>
      <c r="I96" s="54"/>
    </row>
    <row r="97">
      <c r="A97" s="50">
        <v>4.0</v>
      </c>
      <c r="B97" s="51" t="s">
        <v>242</v>
      </c>
      <c r="C97" s="51" t="s">
        <v>240</v>
      </c>
      <c r="D97" s="51" t="s">
        <v>243</v>
      </c>
      <c r="E97" s="51">
        <v>0.0</v>
      </c>
      <c r="F97" s="51">
        <v>0.0</v>
      </c>
      <c r="G97" s="51">
        <v>3250.0</v>
      </c>
      <c r="H97" s="66" t="s">
        <v>36</v>
      </c>
      <c r="I97" s="54"/>
    </row>
    <row r="98">
      <c r="A98" s="57">
        <v>2.0</v>
      </c>
      <c r="B98" s="51" t="s">
        <v>244</v>
      </c>
      <c r="C98" s="51" t="s">
        <v>245</v>
      </c>
      <c r="D98" s="51" t="s">
        <v>246</v>
      </c>
      <c r="E98" s="51">
        <v>0.0</v>
      </c>
      <c r="F98" s="51">
        <v>20.0</v>
      </c>
      <c r="G98" s="51">
        <v>112.0</v>
      </c>
      <c r="H98" s="61" t="s">
        <v>36</v>
      </c>
      <c r="I98" s="63"/>
    </row>
    <row r="99">
      <c r="A99" s="60">
        <v>3.0</v>
      </c>
      <c r="B99" s="51" t="s">
        <v>247</v>
      </c>
      <c r="C99" s="51" t="s">
        <v>245</v>
      </c>
      <c r="D99" s="51" t="s">
        <v>248</v>
      </c>
      <c r="E99" s="51">
        <v>0.0</v>
      </c>
      <c r="F99" s="51">
        <v>10.0</v>
      </c>
      <c r="G99" s="51">
        <v>600.0</v>
      </c>
      <c r="H99" s="66" t="s">
        <v>36</v>
      </c>
      <c r="I99" s="54"/>
    </row>
    <row r="100">
      <c r="A100" s="50">
        <v>4.0</v>
      </c>
      <c r="B100" s="51" t="s">
        <v>249</v>
      </c>
      <c r="C100" s="51" t="s">
        <v>245</v>
      </c>
      <c r="D100" s="51" t="s">
        <v>250</v>
      </c>
      <c r="E100" s="51">
        <v>0.0</v>
      </c>
      <c r="F100" s="51">
        <v>6.0</v>
      </c>
      <c r="G100" s="51">
        <v>1500.0</v>
      </c>
      <c r="H100" s="66" t="s">
        <v>36</v>
      </c>
      <c r="I100" s="59"/>
    </row>
    <row r="101">
      <c r="A101" s="67">
        <v>5.0</v>
      </c>
      <c r="B101" s="51" t="s">
        <v>251</v>
      </c>
      <c r="C101" s="51" t="s">
        <v>245</v>
      </c>
      <c r="D101" s="51" t="s">
        <v>252</v>
      </c>
      <c r="E101" s="51">
        <v>0.0</v>
      </c>
      <c r="F101" s="51">
        <v>10.0</v>
      </c>
      <c r="G101" s="51">
        <v>10500.0</v>
      </c>
      <c r="H101" s="66" t="s">
        <v>36</v>
      </c>
      <c r="I101" s="58"/>
    </row>
    <row r="102">
      <c r="A102" s="68">
        <v>6.0</v>
      </c>
      <c r="B102" s="51" t="s">
        <v>253</v>
      </c>
      <c r="C102" s="51" t="s">
        <v>245</v>
      </c>
      <c r="D102" s="51" t="s">
        <v>254</v>
      </c>
      <c r="E102" s="51">
        <v>0.0</v>
      </c>
      <c r="F102" s="51">
        <v>10.0</v>
      </c>
      <c r="G102" s="51">
        <v>28050.0</v>
      </c>
      <c r="H102" s="66" t="s">
        <v>36</v>
      </c>
      <c r="I102" s="65"/>
    </row>
    <row r="103">
      <c r="A103" s="60">
        <v>3.0</v>
      </c>
      <c r="B103" s="51" t="s">
        <v>255</v>
      </c>
      <c r="C103" s="51" t="s">
        <v>256</v>
      </c>
      <c r="D103" s="51" t="s">
        <v>257</v>
      </c>
      <c r="E103" s="51">
        <v>2.0</v>
      </c>
      <c r="F103" s="51">
        <v>3.0</v>
      </c>
      <c r="G103" s="51">
        <v>2500.0</v>
      </c>
      <c r="H103" s="61" t="s">
        <v>36</v>
      </c>
      <c r="I103" s="63"/>
    </row>
    <row r="104">
      <c r="A104" s="50">
        <v>4.0</v>
      </c>
      <c r="B104" s="51" t="s">
        <v>258</v>
      </c>
      <c r="C104" s="51" t="s">
        <v>256</v>
      </c>
      <c r="D104" s="51" t="s">
        <v>259</v>
      </c>
      <c r="E104" s="51">
        <v>2.0</v>
      </c>
      <c r="F104" s="51">
        <v>5.0</v>
      </c>
      <c r="G104" s="51">
        <v>12500.0</v>
      </c>
      <c r="H104" s="66" t="s">
        <v>36</v>
      </c>
      <c r="I104" s="65"/>
    </row>
    <row r="105">
      <c r="A105" s="67">
        <v>5.0</v>
      </c>
      <c r="B105" s="51" t="s">
        <v>260</v>
      </c>
      <c r="C105" s="51" t="s">
        <v>256</v>
      </c>
      <c r="D105" s="51" t="s">
        <v>261</v>
      </c>
      <c r="E105" s="51">
        <v>2.0</v>
      </c>
      <c r="F105" s="51">
        <v>1.0</v>
      </c>
      <c r="G105" s="51">
        <v>41000.0</v>
      </c>
      <c r="H105" s="66" t="s">
        <v>36</v>
      </c>
      <c r="I105" s="54"/>
    </row>
    <row r="106">
      <c r="A106" s="68">
        <v>6.0</v>
      </c>
      <c r="B106" s="51" t="s">
        <v>262</v>
      </c>
      <c r="C106" s="51" t="s">
        <v>256</v>
      </c>
      <c r="D106" s="51" t="s">
        <v>263</v>
      </c>
      <c r="E106" s="51">
        <v>2.0</v>
      </c>
      <c r="F106" s="51">
        <v>1.0</v>
      </c>
      <c r="G106" s="51">
        <v>60500.0</v>
      </c>
      <c r="H106" s="66" t="s">
        <v>36</v>
      </c>
      <c r="I106" s="59"/>
    </row>
    <row r="107">
      <c r="A107" s="60">
        <v>3.0</v>
      </c>
      <c r="B107" s="51" t="s">
        <v>264</v>
      </c>
      <c r="C107" s="51" t="s">
        <v>265</v>
      </c>
      <c r="D107" s="51" t="s">
        <v>266</v>
      </c>
      <c r="E107" s="51">
        <v>2.0</v>
      </c>
      <c r="F107" s="51">
        <v>3.0</v>
      </c>
      <c r="G107" s="51">
        <v>2500.0</v>
      </c>
      <c r="H107" s="61" t="s">
        <v>36</v>
      </c>
      <c r="I107" s="63"/>
    </row>
    <row r="108">
      <c r="A108" s="50">
        <v>4.0</v>
      </c>
      <c r="B108" s="51" t="s">
        <v>267</v>
      </c>
      <c r="C108" s="51" t="s">
        <v>265</v>
      </c>
      <c r="D108" s="51" t="s">
        <v>268</v>
      </c>
      <c r="E108" s="51">
        <v>2.0</v>
      </c>
      <c r="F108" s="51">
        <v>3.0</v>
      </c>
      <c r="G108" s="51">
        <v>7500.0</v>
      </c>
      <c r="H108" s="66" t="s">
        <v>36</v>
      </c>
      <c r="I108" s="65"/>
    </row>
    <row r="109">
      <c r="A109" s="67">
        <v>5.0</v>
      </c>
      <c r="B109" s="51" t="s">
        <v>269</v>
      </c>
      <c r="C109" s="51" t="s">
        <v>265</v>
      </c>
      <c r="D109" s="51" t="s">
        <v>270</v>
      </c>
      <c r="E109" s="51">
        <v>2.0</v>
      </c>
      <c r="F109" s="51">
        <v>3.0</v>
      </c>
      <c r="G109" s="51">
        <v>23000.0</v>
      </c>
      <c r="H109" s="66" t="s">
        <v>36</v>
      </c>
      <c r="I109" s="54"/>
    </row>
    <row r="110">
      <c r="A110" s="68">
        <v>6.0</v>
      </c>
      <c r="B110" s="51" t="s">
        <v>271</v>
      </c>
      <c r="C110" s="51" t="s">
        <v>265</v>
      </c>
      <c r="D110" s="51" t="s">
        <v>272</v>
      </c>
      <c r="E110" s="51">
        <v>2.0</v>
      </c>
      <c r="F110" s="51">
        <v>3.0</v>
      </c>
      <c r="G110" s="51">
        <v>55000.0</v>
      </c>
      <c r="H110" s="66" t="s">
        <v>36</v>
      </c>
      <c r="I110" s="59"/>
      <c r="J110" s="64" t="s">
        <v>273</v>
      </c>
      <c r="K110" s="13"/>
    </row>
    <row r="111">
      <c r="A111" s="60">
        <v>3.0</v>
      </c>
      <c r="B111" s="51" t="s">
        <v>274</v>
      </c>
      <c r="C111" s="51" t="s">
        <v>275</v>
      </c>
      <c r="D111" s="51" t="s">
        <v>276</v>
      </c>
      <c r="E111" s="51">
        <v>3.0</v>
      </c>
      <c r="F111" s="51">
        <v>5.0</v>
      </c>
      <c r="G111" s="51">
        <v>1300.0</v>
      </c>
      <c r="H111" s="66" t="s">
        <v>36</v>
      </c>
      <c r="I111" s="59"/>
    </row>
    <row r="112">
      <c r="A112" s="60">
        <v>3.0</v>
      </c>
      <c r="B112" s="51" t="s">
        <v>277</v>
      </c>
      <c r="C112" s="51" t="s">
        <v>275</v>
      </c>
      <c r="D112" s="51" t="s">
        <v>278</v>
      </c>
      <c r="E112" s="51">
        <v>3.0</v>
      </c>
      <c r="F112" s="51">
        <v>5.0</v>
      </c>
      <c r="G112" s="51">
        <v>1300.0</v>
      </c>
      <c r="H112" s="66" t="s">
        <v>36</v>
      </c>
      <c r="I112" s="59"/>
    </row>
    <row r="113">
      <c r="A113" s="60">
        <v>3.0</v>
      </c>
      <c r="B113" s="51" t="s">
        <v>279</v>
      </c>
      <c r="C113" s="51" t="s">
        <v>275</v>
      </c>
      <c r="D113" s="51" t="s">
        <v>280</v>
      </c>
      <c r="E113" s="51">
        <v>3.0</v>
      </c>
      <c r="F113" s="51">
        <v>5.0</v>
      </c>
      <c r="G113" s="51">
        <v>1300.0</v>
      </c>
      <c r="H113" s="66" t="s">
        <v>36</v>
      </c>
      <c r="I113" s="59"/>
    </row>
    <row r="114">
      <c r="A114" s="60">
        <v>3.0</v>
      </c>
      <c r="B114" s="51" t="s">
        <v>281</v>
      </c>
      <c r="C114" s="51" t="s">
        <v>275</v>
      </c>
      <c r="D114" s="51" t="s">
        <v>282</v>
      </c>
      <c r="E114" s="51">
        <v>3.0</v>
      </c>
      <c r="F114" s="51">
        <v>5.0</v>
      </c>
      <c r="G114" s="51">
        <v>1300.0</v>
      </c>
      <c r="H114" s="66" t="s">
        <v>36</v>
      </c>
      <c r="I114" s="59"/>
    </row>
    <row r="115">
      <c r="A115" s="60">
        <v>3.0</v>
      </c>
      <c r="B115" s="51" t="s">
        <v>283</v>
      </c>
      <c r="C115" s="51" t="s">
        <v>275</v>
      </c>
      <c r="D115" s="51" t="s">
        <v>284</v>
      </c>
      <c r="E115" s="51">
        <v>3.0</v>
      </c>
      <c r="F115" s="51">
        <v>5.0</v>
      </c>
      <c r="G115" s="51">
        <v>1300.0</v>
      </c>
      <c r="H115" s="66" t="s">
        <v>36</v>
      </c>
      <c r="I115" s="59"/>
    </row>
    <row r="116">
      <c r="A116" s="60">
        <v>3.0</v>
      </c>
      <c r="B116" s="51" t="s">
        <v>285</v>
      </c>
      <c r="C116" s="51" t="s">
        <v>286</v>
      </c>
      <c r="D116" s="51" t="s">
        <v>287</v>
      </c>
      <c r="E116" s="51">
        <v>2.0</v>
      </c>
      <c r="F116" s="51">
        <v>5.0</v>
      </c>
      <c r="G116" s="51">
        <v>1000.0</v>
      </c>
      <c r="H116" s="61" t="s">
        <v>36</v>
      </c>
      <c r="I116" s="63"/>
    </row>
    <row r="117">
      <c r="A117" s="50">
        <v>4.0</v>
      </c>
      <c r="B117" s="51" t="s">
        <v>288</v>
      </c>
      <c r="C117" s="51" t="s">
        <v>286</v>
      </c>
      <c r="D117" s="51" t="s">
        <v>289</v>
      </c>
      <c r="E117" s="51">
        <v>2.0</v>
      </c>
      <c r="F117" s="51">
        <v>5.0</v>
      </c>
      <c r="G117" s="51">
        <v>4000.0</v>
      </c>
      <c r="H117" s="66" t="s">
        <v>36</v>
      </c>
      <c r="I117" s="65"/>
    </row>
    <row r="118">
      <c r="A118" s="67">
        <v>5.0</v>
      </c>
      <c r="B118" s="51" t="s">
        <v>290</v>
      </c>
      <c r="C118" s="51" t="s">
        <v>286</v>
      </c>
      <c r="D118" s="51" t="s">
        <v>291</v>
      </c>
      <c r="E118" s="51">
        <v>3.0</v>
      </c>
      <c r="F118" s="51">
        <v>5.0</v>
      </c>
      <c r="G118" s="51">
        <v>41000.0</v>
      </c>
      <c r="H118" s="66" t="s">
        <v>36</v>
      </c>
      <c r="I118" s="54"/>
    </row>
    <row r="119">
      <c r="A119" s="68">
        <v>6.0</v>
      </c>
      <c r="B119" s="51" t="s">
        <v>292</v>
      </c>
      <c r="C119" s="51" t="s">
        <v>286</v>
      </c>
      <c r="D119" s="51" t="s">
        <v>293</v>
      </c>
      <c r="E119" s="51">
        <v>3.0</v>
      </c>
      <c r="F119" s="51">
        <v>5.0</v>
      </c>
      <c r="G119" s="51">
        <v>60500.0</v>
      </c>
      <c r="H119" s="66" t="s">
        <v>36</v>
      </c>
      <c r="I119" s="59"/>
    </row>
    <row r="120">
      <c r="A120" s="60">
        <v>3.0</v>
      </c>
      <c r="B120" s="51" t="s">
        <v>294</v>
      </c>
      <c r="C120" s="51" t="s">
        <v>295</v>
      </c>
      <c r="D120" s="51" t="s">
        <v>296</v>
      </c>
      <c r="E120" s="51">
        <v>2.0</v>
      </c>
      <c r="F120" s="51">
        <v>3.0</v>
      </c>
      <c r="G120" s="51">
        <v>2200.0</v>
      </c>
      <c r="H120" s="61" t="s">
        <v>36</v>
      </c>
      <c r="I120" s="63"/>
    </row>
    <row r="121">
      <c r="A121" s="50">
        <v>4.0</v>
      </c>
      <c r="B121" s="51" t="s">
        <v>297</v>
      </c>
      <c r="C121" s="51" t="s">
        <v>295</v>
      </c>
      <c r="D121" s="51" t="s">
        <v>298</v>
      </c>
      <c r="E121" s="51">
        <v>2.0</v>
      </c>
      <c r="F121" s="51">
        <v>3.0</v>
      </c>
      <c r="G121" s="51">
        <v>7500.0</v>
      </c>
      <c r="H121" s="66" t="s">
        <v>36</v>
      </c>
      <c r="I121" s="65"/>
    </row>
    <row r="122">
      <c r="A122" s="67">
        <v>5.0</v>
      </c>
      <c r="B122" s="51" t="s">
        <v>299</v>
      </c>
      <c r="C122" s="51" t="s">
        <v>295</v>
      </c>
      <c r="D122" s="51" t="s">
        <v>300</v>
      </c>
      <c r="E122" s="51">
        <v>2.0</v>
      </c>
      <c r="F122" s="51">
        <v>2.0</v>
      </c>
      <c r="G122" s="51">
        <v>28750.0</v>
      </c>
      <c r="H122" s="66" t="s">
        <v>36</v>
      </c>
      <c r="I122" s="54"/>
    </row>
    <row r="123">
      <c r="A123" s="68">
        <v>6.0</v>
      </c>
      <c r="B123" s="51" t="s">
        <v>301</v>
      </c>
      <c r="C123" s="51" t="s">
        <v>295</v>
      </c>
      <c r="D123" s="51" t="s">
        <v>302</v>
      </c>
      <c r="E123" s="51">
        <v>2.0</v>
      </c>
      <c r="F123" s="51">
        <v>1.0</v>
      </c>
      <c r="G123" s="51">
        <v>40000.0</v>
      </c>
      <c r="H123" s="66" t="s">
        <v>36</v>
      </c>
      <c r="I123" s="59"/>
    </row>
    <row r="124">
      <c r="A124" s="60">
        <v>3.0</v>
      </c>
      <c r="B124" s="51" t="s">
        <v>303</v>
      </c>
      <c r="C124" s="51" t="s">
        <v>304</v>
      </c>
      <c r="D124" s="51" t="s">
        <v>305</v>
      </c>
      <c r="E124" s="51">
        <v>2.0</v>
      </c>
      <c r="F124" s="51">
        <v>5.0</v>
      </c>
      <c r="G124" s="51">
        <v>750.0</v>
      </c>
      <c r="H124" s="61" t="s">
        <v>36</v>
      </c>
      <c r="I124" s="63"/>
    </row>
    <row r="125">
      <c r="A125" s="50">
        <v>4.0</v>
      </c>
      <c r="B125" s="51" t="s">
        <v>306</v>
      </c>
      <c r="C125" s="51" t="s">
        <v>304</v>
      </c>
      <c r="D125" s="51" t="s">
        <v>307</v>
      </c>
      <c r="E125" s="51">
        <v>2.0</v>
      </c>
      <c r="F125" s="51">
        <v>5.0</v>
      </c>
      <c r="G125" s="51">
        <v>2500.0</v>
      </c>
      <c r="H125" s="66" t="s">
        <v>36</v>
      </c>
      <c r="I125" s="65"/>
    </row>
    <row r="126">
      <c r="A126" s="67">
        <v>5.0</v>
      </c>
      <c r="B126" s="51" t="s">
        <v>308</v>
      </c>
      <c r="C126" s="51" t="s">
        <v>304</v>
      </c>
      <c r="D126" s="51" t="s">
        <v>309</v>
      </c>
      <c r="E126" s="51">
        <v>2.0</v>
      </c>
      <c r="F126" s="51">
        <v>2.0</v>
      </c>
      <c r="G126" s="51">
        <v>13125.0</v>
      </c>
      <c r="H126" s="66" t="s">
        <v>36</v>
      </c>
      <c r="I126" s="54"/>
    </row>
    <row r="127">
      <c r="A127" s="68">
        <v>6.0</v>
      </c>
      <c r="B127" s="51" t="s">
        <v>310</v>
      </c>
      <c r="C127" s="51" t="s">
        <v>304</v>
      </c>
      <c r="D127" s="51" t="s">
        <v>311</v>
      </c>
      <c r="E127" s="51">
        <v>2.0</v>
      </c>
      <c r="F127" s="51">
        <v>2.0</v>
      </c>
      <c r="G127" s="51">
        <v>28050.0</v>
      </c>
      <c r="H127" s="66" t="s">
        <v>36</v>
      </c>
      <c r="I127" s="59"/>
    </row>
  </sheetData>
  <autoFilter ref="$A$1:$J$127">
    <sortState ref="A1:J127">
      <sortCondition ref="C1:C127"/>
    </sortState>
  </autoFilter>
  <hyperlinks>
    <hyperlink display="Recipes" location="Recipes!C3:C7" ref="H2"/>
    <hyperlink display="Recipes" location="Recipes!C8:C12" ref="H3"/>
    <hyperlink display="Recipes" location="Recipes!C13:C17" ref="H4"/>
    <hyperlink display="Recipes" location="Recipes!C18:C22" ref="H5"/>
    <hyperlink display="Recipes" location="Recipes!C23:C27" ref="H6"/>
    <hyperlink display="Recipes" location="Recipes!C28:C32" ref="H7"/>
    <hyperlink display="Recipes" location="Recipes!C33:C37" ref="H8"/>
    <hyperlink display="Recipes" location="Recipes!C38:C42" ref="H9"/>
    <hyperlink display="Recipes" location="Recipes!C43:C47" ref="H10"/>
    <hyperlink display="Recipes" location="Recipes!C48:C52" ref="H11"/>
    <hyperlink display="Recipes" location="Recipes!C53:C57" ref="H12"/>
    <hyperlink display="Recipes" location="Recipes!C58:C62" ref="H13"/>
    <hyperlink display="Recipes" location="Recipes!C63:C67" ref="H14"/>
    <hyperlink display="Recipes" location="Recipes!C68:C72" ref="H15"/>
    <hyperlink display="Recipes" location="Recipes!C73:C77" ref="H16"/>
    <hyperlink display="Recipes" location="Recipes!C78:C82" ref="H17"/>
    <hyperlink display="Recipes" location="Recipes!C83:C87" ref="H18"/>
    <hyperlink display="Recipes" location="Recipes!C88:C92" ref="H19"/>
    <hyperlink display="Recipes" location="Recipes!C93:C97" ref="H20"/>
    <hyperlink display="Recipes" location="Recipes!C98:C102" ref="H21"/>
    <hyperlink display="Recipes" location="Recipes!C103:C107" ref="H22"/>
    <hyperlink display="Recipes" location="Recipes!C108:C112" ref="H23"/>
    <hyperlink display="Recipes" location="Recipes!C113:C117" ref="H24"/>
    <hyperlink display="Recipes" location="Recipes!C118:C122" ref="H25"/>
    <hyperlink display="Recipes" location="Recipes!C123:C127" ref="H26"/>
    <hyperlink display="Recipes" location="Recipes!C128:C132" ref="H27"/>
    <hyperlink display="Recipes" location="Recipes!C133:C137" ref="H28"/>
    <hyperlink display="Recipes" location="Recipes!C138:C142" ref="H29"/>
    <hyperlink display="Recipes" location="Recipes!C143:C147" ref="H30"/>
    <hyperlink display="Recipes" location="Recipes!C148:C152" ref="H31"/>
    <hyperlink display="Recipes" location="Recipes!C153:C157" ref="H32"/>
    <hyperlink display="Recipes" location="Recipes!C158:C162" ref="H33"/>
    <hyperlink display="Recipes" location="Recipes!C163:C167" ref="H34"/>
    <hyperlink display="Recipes" location="Recipes!C168:C172" ref="H35"/>
    <hyperlink display="Recipes" location="Recipes!C173:C177" ref="H36"/>
    <hyperlink display="Recipes" location="Recipes!C178:C182" ref="H37"/>
    <hyperlink display="Recipes" location="Recipes!C183:C187" ref="H38"/>
    <hyperlink display="Recipes" location="Recipes!C188:C192" ref="H39"/>
    <hyperlink display="Recipes" location="Recipes!C193:C197" ref="H40"/>
    <hyperlink display="Recipes" location="Recipes!C198:C202" ref="H41"/>
    <hyperlink display="Recipes" location="Recipes!C203:C207" ref="H42"/>
    <hyperlink display="Recipes" location="Recipes!C208:C212" ref="H43"/>
    <hyperlink display="Recipes" location="Recipes!C213:C217" ref="H44"/>
    <hyperlink display="Recipes" location="Recipes!C218:C222" ref="H45"/>
    <hyperlink display="Recipes" location="Recipes!C223:C227" ref="H46"/>
    <hyperlink display="Recipes" location="Recipes!C228:C232" ref="H47"/>
    <hyperlink display="Recipes" location="Recipes!C233:C237" ref="H48"/>
    <hyperlink display="Recipes" location="Recipes!C238:C242" ref="H49"/>
    <hyperlink display="Recipes" location="Recipes!C243:C247" ref="H50"/>
    <hyperlink display="Recipes" location="Recipes!C248:C252" ref="H51"/>
    <hyperlink display="Recipes" location="Recipes!C253:C257" ref="H52"/>
    <hyperlink display="Recipes" location="Recipes!C258:C262" ref="H53"/>
    <hyperlink display="Recipes" location="Recipes!C263:C267" ref="H54"/>
    <hyperlink display="Recipes" location="Recipes!C268:C272" ref="H55"/>
    <hyperlink display="Recipes" location="Recipes!C273:C277" ref="H56"/>
    <hyperlink display="Recipes" location="Recipes!C278:C282" ref="H57"/>
    <hyperlink display="Recipes" location="Recipes!C283:C287" ref="H58"/>
    <hyperlink display="Recipes" location="Recipes!C288:C292" ref="H59"/>
    <hyperlink display="Recipes" location="Recipes!C293:C297" ref="H60"/>
    <hyperlink display="Recipes" location="Recipes!C298:C302" ref="H61"/>
    <hyperlink display="Recipes" location="Recipes!C303:C307" ref="H62"/>
    <hyperlink display="Recipes" location="Recipes!C308:C312" ref="H63"/>
    <hyperlink display="Recipes" location="Recipes!C313:C317" ref="H64"/>
    <hyperlink display="Recipes" location="Recipes!C318:C322" ref="H65"/>
    <hyperlink display="Recipes" location="Recipes!C323:C327" ref="H66"/>
    <hyperlink display="Recipes" location="Recipes!C328:C332" ref="H67"/>
    <hyperlink display="Recipes" location="Recipes!C333:C337" ref="H68"/>
    <hyperlink display="Recipes" location="Recipes!C338:C342" ref="H69"/>
    <hyperlink display="Recipes" location="Recipes!C343:C347" ref="H70"/>
    <hyperlink display="Recipes" location="Recipes!C348:C352" ref="H71"/>
    <hyperlink display="Recipes" location="Recipes!C353:C357" ref="H72"/>
    <hyperlink display="Recipes" location="Recipes!C358:C362" ref="H73"/>
    <hyperlink display="Recipes" location="Recipes!C363:C367" ref="H74"/>
    <hyperlink display="Recipes" location="Recipes!C368:C372" ref="H75"/>
    <hyperlink display="Recipes" location="Recipes!C373:C377" ref="H76"/>
    <hyperlink display="Recipes" location="Recipes!C378:C382" ref="H77"/>
    <hyperlink display="Recipes" location="Recipes!C383:C387" ref="H78"/>
    <hyperlink display="Recipes" location="Recipes!C388:C392" ref="H79"/>
    <hyperlink display="Recipes" location="Recipes!C393:C397" ref="H80"/>
    <hyperlink display="Recipes" location="Recipes!C398:C402" ref="H81"/>
    <hyperlink display="Recipes" location="Recipes!C403:C407" ref="H82"/>
    <hyperlink display="Recipes" location="Recipes!C408:C412" ref="H83"/>
    <hyperlink display="Recipes" location="Recipes!C413:C417" ref="H84"/>
    <hyperlink display="Recipes" location="Recipes!C418:C422" ref="H85"/>
    <hyperlink display="Recipes" location="Recipes!C423:C427" ref="H86"/>
    <hyperlink display="Recipes" location="Recipes!C428:C432" ref="H87"/>
    <hyperlink display="Recipes" location="Recipes!C433:C437" ref="H88"/>
    <hyperlink display="Recipes" location="Recipes!C438:C442" ref="H89"/>
    <hyperlink display="Recipes" location="Recipes!C443:C447" ref="H90"/>
    <hyperlink display="Recipes" location="Recipes!C448:C452" ref="H91"/>
    <hyperlink display="Recipes" location="Recipes!C453:C457" ref="H92"/>
    <hyperlink display="Recipes" location="Recipes!C458:C462" ref="H93"/>
    <hyperlink display="Recipes" location="Recipes!C463:C467" ref="H94"/>
    <hyperlink display="Recipes" location="Recipes!C468:C472" ref="H95"/>
    <hyperlink display="Recipes" location="Recipes!C473:C477" ref="H96"/>
    <hyperlink display="Recipes" location="Recipes!C478:C482" ref="H97"/>
    <hyperlink display="Recipes" location="Recipes!C483:C487" ref="H98"/>
    <hyperlink display="Recipes" location="Recipes!C488:C492" ref="H99"/>
    <hyperlink display="Recipes" location="Recipes!C493:C497" ref="H100"/>
    <hyperlink display="Recipes" location="Recipes!C498:C502" ref="H101"/>
    <hyperlink display="Recipes" location="Recipes!C503:C507" ref="H102"/>
    <hyperlink display="Recipes" location="Recipes!C508:C512" ref="H103"/>
    <hyperlink display="Recipes" location="Recipes!C513:C517" ref="H104"/>
    <hyperlink display="Recipes" location="Recipes!C518:C522" ref="H105"/>
    <hyperlink display="Recipes" location="Recipes!C523:C527" ref="H106"/>
    <hyperlink display="Recipes" location="Recipes!C528:C532" ref="H107"/>
    <hyperlink display="Recipes" location="Recipes!C533:C537" ref="H108"/>
    <hyperlink display="Recipes" location="Recipes!C538:C542" ref="H109"/>
    <hyperlink display="Recipes" location="Recipes!C543:C547" ref="H110"/>
    <hyperlink display="Recipes" location="Recipes!C548:C552" ref="H111"/>
    <hyperlink display="Recipes" location="Recipes!C553:C557" ref="H112"/>
    <hyperlink display="Recipes" location="Recipes!C558:C562" ref="H113"/>
    <hyperlink display="Recipes" location="Recipes!C563:C567" ref="H114"/>
    <hyperlink display="Recipes" location="Recipes!C568:C572" ref="H115"/>
    <hyperlink display="Recipes" location="Recipes!C573:C577" ref="H116"/>
    <hyperlink display="Recipes" location="Recipes!C578:C582" ref="H117"/>
    <hyperlink display="Recipes" location="Recipes!C583:C587" ref="H118"/>
    <hyperlink display="Recipes" location="Recipes!C588:C592" ref="H119"/>
    <hyperlink display="Recipes" location="Recipes!C593:C597" ref="H120"/>
    <hyperlink display="Recipes" location="Recipes!C598:C602" ref="H121"/>
    <hyperlink display="Recipes" location="Recipes!C603:C607" ref="H122"/>
    <hyperlink display="Recipes" location="Recipes!C608:C612" ref="H123"/>
    <hyperlink display="Recipes" location="Recipes!C613:C617" ref="H124"/>
    <hyperlink display="Recipes" location="Recipes!C618:C622" ref="H125"/>
    <hyperlink display="Recipes" location="Recipes!C623:C627" ref="H126"/>
    <hyperlink display="Recipes" location="Recipes!C628:C632" ref="H127"/>
  </hyperlink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21.25"/>
    <col customWidth="1" min="3" max="3" width="27.38"/>
    <col customWidth="1" hidden="1" min="4" max="4" width="11.25"/>
    <col customWidth="1" min="5" max="5" width="11.25"/>
    <col customWidth="1" min="6" max="6" width="8.0"/>
    <col customWidth="1" min="7" max="7" width="18.75"/>
    <col customWidth="1" min="8" max="8" width="6.75"/>
    <col customWidth="1" hidden="1" min="9" max="9" width="6.75"/>
    <col customWidth="1" min="10" max="10" width="11.13"/>
    <col customWidth="1" min="11" max="11" width="17.5"/>
    <col customWidth="1" min="12" max="12" width="8.0"/>
    <col customWidth="1" min="13" max="13" width="18.75"/>
    <col customWidth="1" min="14" max="14" width="6.75"/>
    <col customWidth="1" hidden="1" min="15" max="15" width="6.75"/>
    <col customWidth="1" min="16" max="16" width="11.13"/>
    <col customWidth="1" min="17" max="17" width="17.5"/>
    <col customWidth="1" min="18" max="18" width="8.0"/>
    <col customWidth="1" min="19" max="19" width="18.75"/>
    <col customWidth="1" min="20" max="20" width="6.75"/>
    <col customWidth="1" hidden="1" min="21" max="21" width="6.75"/>
    <col customWidth="1" min="22" max="22" width="11.13"/>
    <col customWidth="1" min="23" max="23" width="17.5"/>
  </cols>
  <sheetData>
    <row r="1">
      <c r="A1" s="70" t="s">
        <v>24</v>
      </c>
      <c r="B1" s="70" t="s">
        <v>22</v>
      </c>
      <c r="C1" s="71" t="s">
        <v>23</v>
      </c>
      <c r="D1" s="72"/>
      <c r="E1" s="73"/>
      <c r="F1" s="74" t="s">
        <v>312</v>
      </c>
      <c r="K1" s="75"/>
      <c r="L1" s="45" t="s">
        <v>313</v>
      </c>
      <c r="Q1" s="75"/>
      <c r="R1" s="45" t="s">
        <v>314</v>
      </c>
      <c r="W1" s="75"/>
    </row>
    <row r="2">
      <c r="A2" s="76"/>
      <c r="B2" s="76"/>
      <c r="C2" s="77"/>
      <c r="D2" s="72" t="s">
        <v>315</v>
      </c>
      <c r="E2" s="78"/>
      <c r="F2" s="79" t="s">
        <v>316</v>
      </c>
      <c r="G2" s="80" t="s">
        <v>317</v>
      </c>
      <c r="H2" s="44"/>
      <c r="I2" s="44"/>
      <c r="J2" s="44" t="s">
        <v>318</v>
      </c>
      <c r="K2" s="81" t="s">
        <v>319</v>
      </c>
      <c r="L2" s="79" t="s">
        <v>316</v>
      </c>
      <c r="M2" s="80" t="s">
        <v>317</v>
      </c>
      <c r="N2" s="44"/>
      <c r="O2" s="44"/>
      <c r="P2" s="44" t="s">
        <v>318</v>
      </c>
      <c r="Q2" s="81" t="s">
        <v>319</v>
      </c>
      <c r="R2" s="79" t="s">
        <v>316</v>
      </c>
      <c r="S2" s="80" t="s">
        <v>317</v>
      </c>
      <c r="T2" s="44"/>
      <c r="U2" s="44"/>
      <c r="V2" s="44" t="s">
        <v>318</v>
      </c>
      <c r="W2" s="81" t="s">
        <v>319</v>
      </c>
    </row>
    <row r="3" ht="41.25" customHeight="1">
      <c r="A3" s="82" t="s">
        <v>34</v>
      </c>
      <c r="B3" s="83">
        <v>1.0</v>
      </c>
      <c r="C3" s="84" t="s">
        <v>33</v>
      </c>
      <c r="D3" s="85" t="str">
        <f>C3</f>
        <v>Qi Guidance Elixir</v>
      </c>
      <c r="E3" s="85" t="s">
        <v>320</v>
      </c>
      <c r="F3" s="86">
        <v>1.0</v>
      </c>
      <c r="G3" s="87" t="s">
        <v>321</v>
      </c>
      <c r="H3" s="88" t="str">
        <f t="array" ref="H3">IF(G3="","",INDEX(Herbs!$J:$J,MATCH(G3,Herbs!$B:$B,0)))</f>
        <v/>
      </c>
      <c r="I3" s="13">
        <f t="array" ref="I3">IF(G3:G632="",0, INDEX(Herbs!A:A,MATCH(G3,Herbs!B:B,0)))</f>
        <v>2</v>
      </c>
      <c r="J3" s="89">
        <f t="array" ref="J3">IF(G3="","", SWITCH(INDEX(Herbs!$A:$A,MATCH(G3,Herbs!$B:$B,0)),1,1,2,3,3,9,4,36,5,180,6,1080,0)*F3)</f>
        <v>3</v>
      </c>
      <c r="K3" s="90" t="str">
        <f t="array" ref="K3">IF(G3="","",INDEX(Herbs!$C:$C,MATCH(G3,Herbs!$B:$B,0)))</f>
        <v>Agitating</v>
      </c>
      <c r="L3" s="86"/>
      <c r="M3" s="87"/>
      <c r="N3" s="88" t="str">
        <f t="array" ref="N3">IF(M3="","",INDEX(Herbs!$J:$J,MATCH(M3,Herbs!$B:$B,0)))</f>
        <v/>
      </c>
      <c r="O3" s="88">
        <f t="array" ref="O3">IF(M3:M632="",0, INDEX(Herbs!A:A,MATCH(M3,Herbs!B:B,0)))</f>
        <v>0</v>
      </c>
      <c r="P3" s="89" t="str">
        <f t="array" ref="P3">IF(M3="","", SWITCH(INDEX(Herbs!$A:$A,MATCH(M3,Herbs!$B:$B,0)),1,1,2,3,3,9,4,36,5,180,6,1080,0)*L3)</f>
        <v/>
      </c>
      <c r="Q3" s="90" t="str">
        <f t="array" ref="Q3">IF(M3="","",INDEX(Herbs!$C:$C,MATCH(M3,Herbs!$B:$B,0)))</f>
        <v/>
      </c>
      <c r="R3" s="89"/>
      <c r="S3" s="91"/>
      <c r="T3" s="88" t="str">
        <f t="array" ref="T3">IF(S3="","",INDEX(Herbs!$J:$J,MATCH(S3,Herbs!$B:$B,0)))</f>
        <v/>
      </c>
      <c r="U3" s="88">
        <f t="array" ref="U3">IF(S3:S632="",0, INDEX(Herbs!A:A,MATCH(S3,Herbs!B:B,0)))</f>
        <v>0</v>
      </c>
      <c r="V3" s="89" t="str">
        <f t="array" ref="V3">IF(S3="","", SWITCH(INDEX(Herbs!$A:$A,MATCH(S3,Herbs!$B:$B,0)),1,1,2,3,3,9,4,36,5,180,6,1080,0)*R3)</f>
        <v/>
      </c>
      <c r="W3" s="90" t="str">
        <f t="array" ref="W3">IF(S3="","",INDEX(Herbs!$C:$C,MATCH(S3,Herbs!$B:$B,0)))</f>
        <v/>
      </c>
    </row>
    <row r="4" ht="41.25" customHeight="1">
      <c r="C4" s="75"/>
      <c r="D4" s="85" t="str">
        <f>C3</f>
        <v>Qi Guidance Elixir</v>
      </c>
      <c r="E4" s="85" t="s">
        <v>322</v>
      </c>
      <c r="F4" s="86"/>
      <c r="G4" s="87"/>
      <c r="H4" s="88" t="str">
        <f t="array" ref="H4">IF(G4="","",INDEX(Herbs!$J:$J,MATCH(G4,Herbs!$B:$B,0)))</f>
        <v/>
      </c>
      <c r="I4" s="13">
        <f t="array" ref="I4">IF(G4:G632="",0, INDEX(Herbs!A:A,MATCH(G4,Herbs!B:B,0)))</f>
        <v>0</v>
      </c>
      <c r="J4" s="89" t="str">
        <f t="array" ref="J4">IF(G4="","", SWITCH(INDEX(Herbs!$A:$A,MATCH(G4,Herbs!$B:$B,0)),1,1,2,3,3,9,4,36,5,180,6,1080,0)*F4)</f>
        <v/>
      </c>
      <c r="K4" s="90" t="str">
        <f t="array" ref="K4">IF(G4="","",INDEX(Herbs!$C:$C,MATCH(G4,Herbs!$B:$B,0)))</f>
        <v/>
      </c>
      <c r="L4" s="89"/>
      <c r="M4" s="91"/>
      <c r="N4" s="88" t="str">
        <f t="array" ref="N4">IF(M4="","",INDEX(Herbs!$J:$J,MATCH(M4,Herbs!$B:$B,0)))</f>
        <v/>
      </c>
      <c r="O4" s="88">
        <f t="array" ref="O4">IF(M4:M632="",0, INDEX(Herbs!A:A,MATCH(M4,Herbs!B:B,0)))</f>
        <v>0</v>
      </c>
      <c r="P4" s="89" t="str">
        <f t="array" ref="P4">IF(M4="","", SWITCH(INDEX(Herbs!$A:$A,MATCH(M4,Herbs!$B:$B,0)),1,1,2,3,3,9,4,36,5,180,6,1080,0)*L4)</f>
        <v/>
      </c>
      <c r="Q4" s="90" t="str">
        <f t="array" ref="Q4">IF(M4="","",INDEX(Herbs!$C:$C,MATCH(M4,Herbs!$B:$B,0)))</f>
        <v/>
      </c>
      <c r="R4" s="89"/>
      <c r="S4" s="91"/>
      <c r="T4" s="88" t="str">
        <f t="array" ref="T4">IF(S4="","",INDEX(Herbs!$J:$J,MATCH(S4,Herbs!$B:$B,0)))</f>
        <v/>
      </c>
      <c r="U4" s="88">
        <f t="array" ref="U4">IF(S4:S632="",0, INDEX(Herbs!A:A,MATCH(S4,Herbs!B:B,0)))</f>
        <v>0</v>
      </c>
      <c r="V4" s="89" t="str">
        <f t="array" ref="V4">IF(S4="","", SWITCH(INDEX(Herbs!$A:$A,MATCH(S4,Herbs!$B:$B,0)),1,1,2,3,3,9,4,36,5,180,6,1080,0)*R4)</f>
        <v/>
      </c>
      <c r="W4" s="90" t="str">
        <f t="array" ref="W4">IF(S4="","",INDEX(Herbs!$C:$C,MATCH(S4,Herbs!$B:$B,0)))</f>
        <v/>
      </c>
    </row>
    <row r="5" ht="41.25" customHeight="1">
      <c r="C5" s="75"/>
      <c r="D5" s="85" t="str">
        <f>C3</f>
        <v>Qi Guidance Elixir</v>
      </c>
      <c r="E5" s="73" t="s">
        <v>323</v>
      </c>
      <c r="F5" s="86">
        <v>1.0</v>
      </c>
      <c r="G5" s="87" t="s">
        <v>324</v>
      </c>
      <c r="H5" s="88" t="str">
        <f t="array" ref="H5">IF(G5="","",INDEX(Herbs!$J:$J,MATCH(G5,Herbs!$B:$B,0)))</f>
        <v/>
      </c>
      <c r="I5" s="13">
        <f t="array" ref="I5">IF(G5:G632="",0, INDEX(Herbs!A:A,MATCH(G5,Herbs!B:B,0)))</f>
        <v>2</v>
      </c>
      <c r="J5" s="89">
        <f t="array" ref="J5">IF(G5="","", SWITCH(INDEX(Herbs!$A:$A,MATCH(G5,Herbs!$B:$B,0)),1,1,2,3,3,9,4,36,5,180,6,1080,0)*F5)</f>
        <v>3</v>
      </c>
      <c r="K5" s="90" t="str">
        <f t="array" ref="K5">IF(G5="","",INDEX(Herbs!$E:$E,MATCH(G5,Herbs!$B:$B,0)))</f>
        <v>Condensing</v>
      </c>
      <c r="L5" s="86"/>
      <c r="M5" s="87"/>
      <c r="N5" s="88" t="str">
        <f t="array" ref="N5">IF(M5="","",INDEX(Herbs!$J:$J,MATCH(M5,Herbs!$B:$B,0)))</f>
        <v/>
      </c>
      <c r="O5" s="88">
        <f t="array" ref="O5">IF(M5:M632="",0, INDEX(Herbs!A:A,MATCH(M5,Herbs!B:B,0)))</f>
        <v>0</v>
      </c>
      <c r="P5" s="89" t="str">
        <f t="array" ref="P5">IF(M5="","", SWITCH(INDEX(Herbs!$A:$A,MATCH(M5,Herbs!$B:$B,0)),1,1,2,3,3,9,4,36,5,180,6,1080,0)*L5)</f>
        <v/>
      </c>
      <c r="Q5" s="90" t="str">
        <f t="array" ref="Q5">IF(M5="","",INDEX(Herbs!$E:$E,MATCH(M5,Herbs!$B:$B,0)))</f>
        <v/>
      </c>
      <c r="R5" s="89"/>
      <c r="S5" s="91"/>
      <c r="T5" s="88" t="str">
        <f t="array" ref="T5">IF(S5="","",INDEX(Herbs!$J:$J,MATCH(S5,Herbs!$B:$B,0)))</f>
        <v/>
      </c>
      <c r="U5" s="88">
        <f t="array" ref="U5">IF(S5:S632="",0, INDEX(Herbs!A:A,MATCH(S5,Herbs!B:B,0)))</f>
        <v>0</v>
      </c>
      <c r="V5" s="89" t="str">
        <f t="array" ref="V5">IF(S5="","", SWITCH(INDEX(Herbs!$A:$A,MATCH(S5,Herbs!$B:$B,0)),1,1,2,3,3,9,4,36,5,180,6,1080,0)*R5)</f>
        <v/>
      </c>
      <c r="W5" s="90" t="str">
        <f t="array" ref="W5">IF(S5="","",INDEX(Herbs!$E:$E,MATCH(S5,Herbs!$B:$B,0)))</f>
        <v/>
      </c>
    </row>
    <row r="6" ht="41.25" customHeight="1">
      <c r="C6" s="75"/>
      <c r="D6" s="85" t="str">
        <f>C3</f>
        <v>Qi Guidance Elixir</v>
      </c>
      <c r="E6" s="73" t="s">
        <v>325</v>
      </c>
      <c r="F6" s="86"/>
      <c r="G6" s="91"/>
      <c r="H6" s="88" t="str">
        <f t="array" ref="H6">IF(G6="","",INDEX(Herbs!$J:$J,MATCH(G6,Herbs!$B:$B,0)))</f>
        <v/>
      </c>
      <c r="I6" s="13">
        <f t="array" ref="I6">IF(G6:G632="",0, INDEX(Herbs!A:A,MATCH(G6,Herbs!B:B,0)))</f>
        <v>0</v>
      </c>
      <c r="J6" s="89" t="str">
        <f t="array" ref="J6">IF(G6="","", SWITCH(INDEX(Herbs!$A:$A,MATCH(G6,Herbs!$B:$B,0)),1,1,2,3,3,9,4,36,5,180,6,1080,0)*F6)</f>
        <v/>
      </c>
      <c r="K6" s="90" t="str">
        <f t="array" ref="K6">IF(G6="","",INDEX(Herbs!$E:$E,MATCH(G6,Herbs!$B:$B,0)))</f>
        <v/>
      </c>
      <c r="L6" s="89"/>
      <c r="M6" s="91"/>
      <c r="N6" s="88" t="str">
        <f t="array" ref="N6">IF(M6="","",INDEX(Herbs!$J:$J,MATCH(M6,Herbs!$B:$B,0)))</f>
        <v/>
      </c>
      <c r="O6" s="88">
        <f t="array" ref="O6">IF(M6:M632="",0, INDEX(Herbs!A:A,MATCH(M6,Herbs!B:B,0)))</f>
        <v>0</v>
      </c>
      <c r="P6" s="89" t="str">
        <f t="array" ref="P6">IF(M6="","", SWITCH(INDEX(Herbs!$A:$A,MATCH(M6,Herbs!$B:$B,0)),1,1,2,3,3,9,4,36,5,180,6,1080,0)*L6)</f>
        <v/>
      </c>
      <c r="Q6" s="90" t="str">
        <f t="array" ref="Q6">IF(M6="","",INDEX(Herbs!$E:$E,MATCH(M6,Herbs!$B:$B,0)))</f>
        <v/>
      </c>
      <c r="R6" s="89"/>
      <c r="S6" s="91"/>
      <c r="T6" s="88" t="str">
        <f t="array" ref="T6">IF(S6="","",INDEX(Herbs!$J:$J,MATCH(S6,Herbs!$B:$B,0)))</f>
        <v/>
      </c>
      <c r="U6" s="88">
        <f t="array" ref="U6">IF(S6:S632="",0, INDEX(Herbs!A:A,MATCH(S6,Herbs!B:B,0)))</f>
        <v>0</v>
      </c>
      <c r="V6" s="89" t="str">
        <f t="array" ref="V6">IF(S6="","", SWITCH(INDEX(Herbs!$A:$A,MATCH(S6,Herbs!$B:$B,0)),1,1,2,3,3,9,4,36,5,180,6,1080,0)*R6)</f>
        <v/>
      </c>
      <c r="W6" s="90" t="str">
        <f t="array" ref="W6">IF(S6="","",INDEX(Herbs!$E:$E,MATCH(S6,Herbs!$B:$B,0)))</f>
        <v/>
      </c>
    </row>
    <row r="7" ht="41.25" customHeight="1">
      <c r="A7" s="92"/>
      <c r="B7" s="92"/>
      <c r="C7" s="93"/>
      <c r="D7" s="94" t="str">
        <f>C3</f>
        <v>Qi Guidance Elixir</v>
      </c>
      <c r="E7" s="95" t="s">
        <v>326</v>
      </c>
      <c r="F7" s="96">
        <v>1.0</v>
      </c>
      <c r="G7" s="97" t="s">
        <v>327</v>
      </c>
      <c r="H7" s="98" t="str">
        <f t="array" ref="H7">IF(G7="","",INDEX(Herbs!$J:$J,MATCH(G7,Herbs!$B:$B,0)))</f>
        <v/>
      </c>
      <c r="I7" s="99">
        <f t="array" ref="I7">IF(G7:G632="",0, INDEX(Herbs!A:A,MATCH(G7,Herbs!B:B,0)))</f>
        <v>1</v>
      </c>
      <c r="J7" s="100">
        <f t="array" ref="J7">IF(G7="","", SWITCH(INDEX(Herbs!$A:$A,MATCH(G7,Herbs!$B:$B,0)),1,1,2,3,3,9,4,36,5,180,6,1080,0)*F7)</f>
        <v>1</v>
      </c>
      <c r="K7" s="101" t="str">
        <f t="array" ref="K7">IF(G7="","",INDEX(Herbs!$G:$G,MATCH(G7,Herbs!$B:$B,0)))</f>
        <v>Cold</v>
      </c>
      <c r="L7" s="96"/>
      <c r="M7" s="97"/>
      <c r="N7" s="98" t="str">
        <f t="array" ref="N7">IF(M7="","",INDEX(Herbs!$J:$J,MATCH(M7,Herbs!$B:$B,0)))</f>
        <v/>
      </c>
      <c r="O7" s="98">
        <f t="array" ref="O7">IF(M7:M632="",0, INDEX(Herbs!A:A,MATCH(M7,Herbs!B:B,0)))</f>
        <v>0</v>
      </c>
      <c r="P7" s="100" t="str">
        <f t="array" ref="P7">IF(M7="","", SWITCH(INDEX(Herbs!$A:$A,MATCH(M7,Herbs!$B:$B,0)),1,1,2,3,3,9,4,36,5,180,6,1080,0)*L7)</f>
        <v/>
      </c>
      <c r="Q7" s="101" t="str">
        <f t="array" ref="Q7">IF(M7="","",INDEX(Herbs!$G:$G,MATCH(M7,Herbs!$B:$B,0)))</f>
        <v/>
      </c>
      <c r="R7" s="100"/>
      <c r="S7" s="97"/>
      <c r="T7" s="98" t="str">
        <f t="array" ref="T7">IF(S7="","",INDEX(Herbs!$J:$J,MATCH(S7,Herbs!$B:$B,0)))</f>
        <v/>
      </c>
      <c r="U7" s="98">
        <f t="array" ref="U7">IF(S7:S632="",0, INDEX(Herbs!A:A,MATCH(S7,Herbs!B:B,0)))</f>
        <v>0</v>
      </c>
      <c r="V7" s="100" t="str">
        <f t="array" ref="V7">IF(S7="","", SWITCH(INDEX(Herbs!$A:$A,MATCH(S7,Herbs!$B:$B,0)),1,1,2,3,3,9,4,36,5,180,6,1080,0)*R7)</f>
        <v/>
      </c>
      <c r="W7" s="101" t="str">
        <f t="array" ref="W7">IF(S7="","",INDEX(Herbs!$G:$G,MATCH(S7,Herbs!$B:$B,0)))</f>
        <v/>
      </c>
    </row>
    <row r="8" ht="41.25" customHeight="1">
      <c r="A8" s="82" t="s">
        <v>34</v>
      </c>
      <c r="B8" s="83">
        <v>4.0</v>
      </c>
      <c r="C8" s="84" t="s">
        <v>37</v>
      </c>
      <c r="D8" s="85" t="str">
        <f>C8</f>
        <v>Qi Caller Elixir</v>
      </c>
      <c r="E8" s="85" t="s">
        <v>320</v>
      </c>
      <c r="F8" s="86">
        <v>2.0</v>
      </c>
      <c r="G8" s="87" t="s">
        <v>328</v>
      </c>
      <c r="H8" s="88" t="str">
        <f t="array" ref="H8">IF(G8="","",INDEX(Herbs!$J:$J,MATCH(G8,Herbs!$B:$B,0)))</f>
        <v/>
      </c>
      <c r="I8" s="13">
        <f t="array" ref="I8">IF(G8:G632="",0, INDEX(Herbs!A:A,MATCH(G8,Herbs!B:B,0)))</f>
        <v>3</v>
      </c>
      <c r="J8" s="89">
        <f t="array" ref="J8">IF(G8="","", SWITCH(INDEX(Herbs!$A:$A,MATCH(G8,Herbs!$B:$B,0)),1,1,2,3,3,9,4,36,5,180,6,1080,0)*F8)</f>
        <v>18</v>
      </c>
      <c r="K8" s="90" t="str">
        <f t="array" ref="K8">IF(G8="","",INDEX(Herbs!$C:$C,MATCH(G8,Herbs!$B:$B,0)))</f>
        <v>Agitating</v>
      </c>
      <c r="L8" s="86"/>
      <c r="M8" s="87"/>
      <c r="N8" s="88" t="str">
        <f t="array" ref="N8">IF(M8="","",INDEX(Herbs!$J:$J,MATCH(M8,Herbs!$B:$B,0)))</f>
        <v/>
      </c>
      <c r="O8" s="88">
        <f t="array" ref="O8">IF(M8:M632="",0, INDEX(Herbs!A:A,MATCH(M8,Herbs!B:B,0)))</f>
        <v>0</v>
      </c>
      <c r="P8" s="89" t="str">
        <f t="array" ref="P8">IF(M8="","", SWITCH(INDEX(Herbs!$A:$A,MATCH(M8,Herbs!$B:$B,0)),1,1,2,3,3,9,4,36,5,180,6,1080,0)*L8)</f>
        <v/>
      </c>
      <c r="Q8" s="90" t="str">
        <f t="array" ref="Q8">IF(M8="","",INDEX(Herbs!$C:$C,MATCH(M8,Herbs!$B:$B,0)))</f>
        <v/>
      </c>
      <c r="R8" s="89"/>
      <c r="S8" s="91"/>
      <c r="T8" s="88" t="str">
        <f t="array" ref="T8">IF(S8="","",INDEX(Herbs!$J:$J,MATCH(S8,Herbs!$B:$B,0)))</f>
        <v/>
      </c>
      <c r="U8" s="88">
        <f t="array" ref="U8">IF(S8:S632="",0, INDEX(Herbs!A:A,MATCH(S8,Herbs!B:B,0)))</f>
        <v>0</v>
      </c>
      <c r="V8" s="89" t="str">
        <f t="array" ref="V8">IF(S8="","", SWITCH(INDEX(Herbs!$A:$A,MATCH(S8,Herbs!$B:$B,0)),1,1,2,3,3,9,4,36,5,180,6,1080,0)*R8)</f>
        <v/>
      </c>
      <c r="W8" s="90" t="str">
        <f t="array" ref="W8">IF(S8="","",INDEX(Herbs!$C:$C,MATCH(S8,Herbs!$B:$B,0)))</f>
        <v/>
      </c>
    </row>
    <row r="9" ht="41.25" customHeight="1">
      <c r="C9" s="75"/>
      <c r="D9" s="85" t="str">
        <f>C8</f>
        <v>Qi Caller Elixir</v>
      </c>
      <c r="E9" s="85" t="s">
        <v>322</v>
      </c>
      <c r="F9" s="89"/>
      <c r="G9" s="91"/>
      <c r="H9" s="88" t="str">
        <f t="array" ref="H9">IF(G9="","",INDEX(Herbs!$J:$J,MATCH(G9,Herbs!$B:$B,0)))</f>
        <v/>
      </c>
      <c r="I9" s="13">
        <f t="array" ref="I9">IF(G9:G632="",0, INDEX(Herbs!A:A,MATCH(G9,Herbs!B:B,0)))</f>
        <v>0</v>
      </c>
      <c r="J9" s="89" t="str">
        <f t="array" ref="J9">IF(G9="","", SWITCH(INDEX(Herbs!$A:$A,MATCH(G9,Herbs!$B:$B,0)),1,1,2,3,3,9,4,36,5,180,6,1080,0)*F9)</f>
        <v/>
      </c>
      <c r="K9" s="90" t="str">
        <f t="array" ref="K9">IF(G9="","",INDEX(Herbs!$C:$C,MATCH(G9,Herbs!$B:$B,0)))</f>
        <v/>
      </c>
      <c r="L9" s="89"/>
      <c r="M9" s="91"/>
      <c r="N9" s="88" t="str">
        <f t="array" ref="N9">IF(M9="","",INDEX(Herbs!$J:$J,MATCH(M9,Herbs!$B:$B,0)))</f>
        <v/>
      </c>
      <c r="O9" s="88">
        <f t="array" ref="O9">IF(M9:M632="",0, INDEX(Herbs!A:A,MATCH(M9,Herbs!B:B,0)))</f>
        <v>0</v>
      </c>
      <c r="P9" s="89" t="str">
        <f t="array" ref="P9">IF(M9="","", SWITCH(INDEX(Herbs!$A:$A,MATCH(M9,Herbs!$B:$B,0)),1,1,2,3,3,9,4,36,5,180,6,1080,0)*L9)</f>
        <v/>
      </c>
      <c r="Q9" s="90" t="str">
        <f t="array" ref="Q9">IF(M9="","",INDEX(Herbs!$C:$C,MATCH(M9,Herbs!$B:$B,0)))</f>
        <v/>
      </c>
      <c r="R9" s="89"/>
      <c r="S9" s="91"/>
      <c r="T9" s="88" t="str">
        <f t="array" ref="T9">IF(S9="","",INDEX(Herbs!$J:$J,MATCH(S9,Herbs!$B:$B,0)))</f>
        <v/>
      </c>
      <c r="U9" s="88">
        <f t="array" ref="U9">IF(S9:S632="",0, INDEX(Herbs!A:A,MATCH(S9,Herbs!B:B,0)))</f>
        <v>0</v>
      </c>
      <c r="V9" s="89" t="str">
        <f t="array" ref="V9">IF(S9="","", SWITCH(INDEX(Herbs!$A:$A,MATCH(S9,Herbs!$B:$B,0)),1,1,2,3,3,9,4,36,5,180,6,1080,0)*R9)</f>
        <v/>
      </c>
      <c r="W9" s="90" t="str">
        <f t="array" ref="W9">IF(S9="","",INDEX(Herbs!$C:$C,MATCH(S9,Herbs!$B:$B,0)))</f>
        <v/>
      </c>
    </row>
    <row r="10" ht="41.25" customHeight="1">
      <c r="C10" s="75"/>
      <c r="D10" s="85" t="str">
        <f>C8</f>
        <v>Qi Caller Elixir</v>
      </c>
      <c r="E10" s="73" t="s">
        <v>323</v>
      </c>
      <c r="F10" s="86">
        <v>2.0</v>
      </c>
      <c r="G10" s="87" t="s">
        <v>329</v>
      </c>
      <c r="H10" s="88" t="str">
        <f t="array" ref="H10">IF(G10="","",INDEX(Herbs!$J:$J,MATCH(G10,Herbs!$B:$B,0)))</f>
        <v/>
      </c>
      <c r="I10" s="13">
        <f t="array" ref="I10">IF(G10:G632="",0, INDEX(Herbs!A:A,MATCH(G10,Herbs!B:B,0)))</f>
        <v>3</v>
      </c>
      <c r="J10" s="89">
        <f t="array" ref="J10">IF(G10="","", SWITCH(INDEX(Herbs!$A:$A,MATCH(G10,Herbs!$B:$B,0)),1,1,2,3,3,9,4,36,5,180,6,1080,0)*F10)</f>
        <v>18</v>
      </c>
      <c r="K10" s="90" t="str">
        <f t="array" ref="K10">IF(G10="","",INDEX(Herbs!$E:$E,MATCH(G10,Herbs!$B:$B,0)))</f>
        <v>Condensing</v>
      </c>
      <c r="L10" s="86"/>
      <c r="M10" s="87"/>
      <c r="N10" s="88" t="str">
        <f t="array" ref="N10">IF(M10="","",INDEX(Herbs!$J:$J,MATCH(M10,Herbs!$B:$B,0)))</f>
        <v/>
      </c>
      <c r="O10" s="88">
        <f t="array" ref="O10">IF(M10:M632="",0, INDEX(Herbs!A:A,MATCH(M10,Herbs!B:B,0)))</f>
        <v>0</v>
      </c>
      <c r="P10" s="89" t="str">
        <f t="array" ref="P10">IF(M10="","", SWITCH(INDEX(Herbs!$A:$A,MATCH(M10,Herbs!$B:$B,0)),1,1,2,3,3,9,4,36,5,180,6,1080,0)*L10)</f>
        <v/>
      </c>
      <c r="Q10" s="90" t="str">
        <f t="array" ref="Q10">IF(M10="","",INDEX(Herbs!$E:$E,MATCH(M10,Herbs!$B:$B,0)))</f>
        <v/>
      </c>
      <c r="R10" s="89"/>
      <c r="S10" s="91"/>
      <c r="T10" s="88" t="str">
        <f t="array" ref="T10">IF(S10="","",INDEX(Herbs!$J:$J,MATCH(S10,Herbs!$B:$B,0)))</f>
        <v/>
      </c>
      <c r="U10" s="88">
        <f t="array" ref="U10">IF(S10:S632="",0, INDEX(Herbs!A:A,MATCH(S10,Herbs!B:B,0)))</f>
        <v>0</v>
      </c>
      <c r="V10" s="89" t="str">
        <f t="array" ref="V10">IF(S10="","", SWITCH(INDEX(Herbs!$A:$A,MATCH(S10,Herbs!$B:$B,0)),1,1,2,3,3,9,4,36,5,180,6,1080,0)*R10)</f>
        <v/>
      </c>
      <c r="W10" s="90" t="str">
        <f t="array" ref="W10">IF(S10="","",INDEX(Herbs!$E:$E,MATCH(S10,Herbs!$B:$B,0)))</f>
        <v/>
      </c>
    </row>
    <row r="11" ht="41.25" customHeight="1">
      <c r="C11" s="75"/>
      <c r="D11" s="85" t="str">
        <f>C8</f>
        <v>Qi Caller Elixir</v>
      </c>
      <c r="E11" s="73" t="s">
        <v>325</v>
      </c>
      <c r="F11" s="89">
        <v>4.0</v>
      </c>
      <c r="G11" s="91" t="s">
        <v>330</v>
      </c>
      <c r="H11" s="88" t="str">
        <f t="array" ref="H11">IF(G11="","",INDEX(Herbs!$J:$J,MATCH(G11,Herbs!$B:$B,0)))</f>
        <v/>
      </c>
      <c r="I11" s="13">
        <f t="array" ref="I11">IF(G11:G632="",0, INDEX(Herbs!A:A,MATCH(G11,Herbs!B:B,0)))</f>
        <v>2</v>
      </c>
      <c r="J11" s="89">
        <f t="array" ref="J11">IF(G11="","", SWITCH(INDEX(Herbs!$A:$A,MATCH(G11,Herbs!$B:$B,0)),1,1,2,3,3,9,4,36,5,180,6,1080,0)*F11)</f>
        <v>12</v>
      </c>
      <c r="K11" s="90" t="str">
        <f t="array" ref="K11">IF(G11="","",INDEX(Herbs!$E:$E,MATCH(G11,Herbs!$B:$B,0)))</f>
        <v>Harmonizing</v>
      </c>
      <c r="L11" s="89"/>
      <c r="M11" s="91"/>
      <c r="N11" s="88" t="str">
        <f t="array" ref="N11">IF(M11="","",INDEX(Herbs!$J:$J,MATCH(M11,Herbs!$B:$B,0)))</f>
        <v/>
      </c>
      <c r="O11" s="88">
        <f t="array" ref="O11">IF(M11:M632="",0, INDEX(Herbs!A:A,MATCH(M11,Herbs!B:B,0)))</f>
        <v>0</v>
      </c>
      <c r="P11" s="89" t="str">
        <f t="array" ref="P11">IF(M11="","", SWITCH(INDEX(Herbs!$A:$A,MATCH(M11,Herbs!$B:$B,0)),1,1,2,3,3,9,4,36,5,180,6,1080,0)*L11)</f>
        <v/>
      </c>
      <c r="Q11" s="90" t="str">
        <f t="array" ref="Q11">IF(M11="","",INDEX(Herbs!$E:$E,MATCH(M11,Herbs!$B:$B,0)))</f>
        <v/>
      </c>
      <c r="R11" s="89"/>
      <c r="S11" s="91"/>
      <c r="T11" s="88" t="str">
        <f t="array" ref="T11">IF(S11="","",INDEX(Herbs!$J:$J,MATCH(S11,Herbs!$B:$B,0)))</f>
        <v/>
      </c>
      <c r="U11" s="88">
        <f t="array" ref="U11">IF(S11:S632="",0, INDEX(Herbs!A:A,MATCH(S11,Herbs!B:B,0)))</f>
        <v>0</v>
      </c>
      <c r="V11" s="89" t="str">
        <f t="array" ref="V11">IF(S11="","", SWITCH(INDEX(Herbs!$A:$A,MATCH(S11,Herbs!$B:$B,0)),1,1,2,3,3,9,4,36,5,180,6,1080,0)*R11)</f>
        <v/>
      </c>
      <c r="W11" s="90" t="str">
        <f t="array" ref="W11">IF(S11="","",INDEX(Herbs!$E:$E,MATCH(S11,Herbs!$B:$B,0)))</f>
        <v/>
      </c>
    </row>
    <row r="12" ht="41.25" customHeight="1">
      <c r="A12" s="92"/>
      <c r="B12" s="92"/>
      <c r="C12" s="93"/>
      <c r="D12" s="94" t="str">
        <f>C8</f>
        <v>Qi Caller Elixir</v>
      </c>
      <c r="E12" s="95" t="s">
        <v>326</v>
      </c>
      <c r="F12" s="96">
        <v>1.0</v>
      </c>
      <c r="G12" s="97" t="s">
        <v>331</v>
      </c>
      <c r="H12" s="98" t="str">
        <f t="array" ref="H12">IF(G12="","",INDEX(Herbs!$J:$J,MATCH(G12,Herbs!$B:$B,0)))</f>
        <v/>
      </c>
      <c r="I12" s="99">
        <f t="array" ref="I12">IF(G12:G632="",0, INDEX(Herbs!A:A,MATCH(G12,Herbs!B:B,0)))</f>
        <v>3</v>
      </c>
      <c r="J12" s="100">
        <f t="array" ref="J12">IF(G12="","", SWITCH(INDEX(Herbs!$A:$A,MATCH(G12,Herbs!$B:$B,0)),1,1,2,3,3,9,4,36,5,180,6,1080,0)*F12)</f>
        <v>9</v>
      </c>
      <c r="K12" s="101" t="str">
        <f t="array" ref="K12">IF(G12="","",INDEX(Herbs!$G:$G,MATCH(G12,Herbs!$B:$B,0)))</f>
        <v>Heat</v>
      </c>
      <c r="L12" s="96"/>
      <c r="M12" s="97"/>
      <c r="N12" s="98" t="str">
        <f t="array" ref="N12">IF(M12="","",INDEX(Herbs!$J:$J,MATCH(M12,Herbs!$B:$B,0)))</f>
        <v/>
      </c>
      <c r="O12" s="98">
        <f t="array" ref="O12">IF(M12:M632="",0, INDEX(Herbs!A:A,MATCH(M12,Herbs!B:B,0)))</f>
        <v>0</v>
      </c>
      <c r="P12" s="100" t="str">
        <f t="array" ref="P12">IF(M12="","", SWITCH(INDEX(Herbs!$A:$A,MATCH(M12,Herbs!$B:$B,0)),1,1,2,3,3,9,4,36,5,180,6,1080,0)*L12)</f>
        <v/>
      </c>
      <c r="Q12" s="101" t="str">
        <f t="array" ref="Q12">IF(M12="","",INDEX(Herbs!$G:$G,MATCH(M12,Herbs!$B:$B,0)))</f>
        <v/>
      </c>
      <c r="R12" s="100"/>
      <c r="S12" s="97"/>
      <c r="T12" s="98" t="str">
        <f t="array" ref="T12">IF(S12="","",INDEX(Herbs!$J:$J,MATCH(S12,Herbs!$B:$B,0)))</f>
        <v/>
      </c>
      <c r="U12" s="98">
        <f t="array" ref="U12">IF(S12:S632="",0, INDEX(Herbs!A:A,MATCH(S12,Herbs!B:B,0)))</f>
        <v>0</v>
      </c>
      <c r="V12" s="100" t="str">
        <f t="array" ref="V12">IF(S12="","", SWITCH(INDEX(Herbs!$A:$A,MATCH(S12,Herbs!$B:$B,0)),1,1,2,3,3,9,4,36,5,180,6,1080,0)*R12)</f>
        <v/>
      </c>
      <c r="W12" s="101" t="str">
        <f t="array" ref="W12">IF(S12="","",INDEX(Herbs!$G:$G,MATCH(S12,Herbs!$B:$B,0)))</f>
        <v/>
      </c>
    </row>
    <row r="13" ht="41.25" customHeight="1">
      <c r="A13" s="82" t="s">
        <v>34</v>
      </c>
      <c r="B13" s="83">
        <v>4.0</v>
      </c>
      <c r="C13" s="84" t="s">
        <v>39</v>
      </c>
      <c r="D13" s="85" t="str">
        <f>C13</f>
        <v>Earthcaller Elixir</v>
      </c>
      <c r="E13" s="85" t="s">
        <v>320</v>
      </c>
      <c r="F13" s="86">
        <v>4.0</v>
      </c>
      <c r="G13" s="87" t="s">
        <v>328</v>
      </c>
      <c r="H13" s="88" t="str">
        <f t="array" ref="H13">IF(G13="","",INDEX(Herbs!$J:$J,MATCH(G13,Herbs!$B:$B,0)))</f>
        <v/>
      </c>
      <c r="I13" s="13">
        <f t="array" ref="I13">IF(G13:G632="",0, INDEX(Herbs!A:A,MATCH(G13,Herbs!B:B,0)))</f>
        <v>3</v>
      </c>
      <c r="J13" s="89">
        <f t="array" ref="J13">IF(G13="","", SWITCH(INDEX(Herbs!$A:$A,MATCH(G13,Herbs!$B:$B,0)),1,1,2,3,3,9,4,36,5,180,6,1080,0)*F13)</f>
        <v>36</v>
      </c>
      <c r="K13" s="90" t="str">
        <f t="array" ref="K13">IF(G13="","",INDEX(Herbs!$C:$C,MATCH(G13,Herbs!$B:$B,0)))</f>
        <v>Agitating</v>
      </c>
      <c r="L13" s="86"/>
      <c r="M13" s="87"/>
      <c r="N13" s="88" t="str">
        <f t="array" ref="N13">IF(M13="","",INDEX(Herbs!$J:$J,MATCH(M13,Herbs!$B:$B,0)))</f>
        <v/>
      </c>
      <c r="O13" s="88">
        <f t="array" ref="O13">IF(M13:M632="",0, INDEX(Herbs!A:A,MATCH(M13,Herbs!B:B,0)))</f>
        <v>0</v>
      </c>
      <c r="P13" s="89" t="str">
        <f t="array" ref="P13">IF(M13="","", SWITCH(INDEX(Herbs!$A:$A,MATCH(M13,Herbs!$B:$B,0)),1,1,2,3,3,9,4,36,5,180,6,1080,0)*L13)</f>
        <v/>
      </c>
      <c r="Q13" s="90" t="str">
        <f t="array" ref="Q13">IF(M13="","",INDEX(Herbs!$C:$C,MATCH(M13,Herbs!$B:$B,0)))</f>
        <v/>
      </c>
      <c r="R13" s="89"/>
      <c r="S13" s="91"/>
      <c r="T13" s="88" t="str">
        <f t="array" ref="T13">IF(S13="","",INDEX(Herbs!$J:$J,MATCH(S13,Herbs!$B:$B,0)))</f>
        <v/>
      </c>
      <c r="U13" s="88">
        <f t="array" ref="U13">IF(S13:S632="",0, INDEX(Herbs!A:A,MATCH(S13,Herbs!B:B,0)))</f>
        <v>0</v>
      </c>
      <c r="V13" s="89" t="str">
        <f t="array" ref="V13">IF(S13="","", SWITCH(INDEX(Herbs!$A:$A,MATCH(S13,Herbs!$B:$B,0)),1,1,2,3,3,9,4,36,5,180,6,1080,0)*R13)</f>
        <v/>
      </c>
      <c r="W13" s="90" t="str">
        <f t="array" ref="W13">IF(S13="","",INDEX(Herbs!$C:$C,MATCH(S13,Herbs!$B:$B,0)))</f>
        <v/>
      </c>
    </row>
    <row r="14" ht="41.25" customHeight="1">
      <c r="C14" s="75"/>
      <c r="D14" s="85" t="str">
        <f>C13</f>
        <v>Earthcaller Elixir</v>
      </c>
      <c r="E14" s="85" t="s">
        <v>322</v>
      </c>
      <c r="F14" s="89"/>
      <c r="G14" s="91"/>
      <c r="H14" s="88" t="str">
        <f t="array" ref="H14">IF(G14="","",INDEX(Herbs!$J:$J,MATCH(G14,Herbs!$B:$B,0)))</f>
        <v/>
      </c>
      <c r="I14" s="13">
        <f t="array" ref="I14">IF(G14:G632="",0, INDEX(Herbs!A:A,MATCH(G14,Herbs!B:B,0)))</f>
        <v>0</v>
      </c>
      <c r="J14" s="89" t="str">
        <f t="array" ref="J14">IF(G14="","", SWITCH(INDEX(Herbs!$A:$A,MATCH(G14,Herbs!$B:$B,0)),1,1,2,3,3,9,4,36,5,180,6,1080,0)*F14)</f>
        <v/>
      </c>
      <c r="K14" s="90" t="str">
        <f t="array" ref="K14">IF(G14="","",INDEX(Herbs!$C:$C,MATCH(G14,Herbs!$B:$B,0)))</f>
        <v/>
      </c>
      <c r="L14" s="89"/>
      <c r="M14" s="91"/>
      <c r="N14" s="88" t="str">
        <f t="array" ref="N14">IF(M14="","",INDEX(Herbs!$J:$J,MATCH(M14,Herbs!$B:$B,0)))</f>
        <v/>
      </c>
      <c r="O14" s="88">
        <f t="array" ref="O14">IF(M14:M632="",0, INDEX(Herbs!A:A,MATCH(M14,Herbs!B:B,0)))</f>
        <v>0</v>
      </c>
      <c r="P14" s="89" t="str">
        <f t="array" ref="P14">IF(M14="","", SWITCH(INDEX(Herbs!$A:$A,MATCH(M14,Herbs!$B:$B,0)),1,1,2,3,3,9,4,36,5,180,6,1080,0)*L14)</f>
        <v/>
      </c>
      <c r="Q14" s="90" t="str">
        <f t="array" ref="Q14">IF(M14="","",INDEX(Herbs!$C:$C,MATCH(M14,Herbs!$B:$B,0)))</f>
        <v/>
      </c>
      <c r="R14" s="89"/>
      <c r="S14" s="91"/>
      <c r="T14" s="88" t="str">
        <f t="array" ref="T14">IF(S14="","",INDEX(Herbs!$J:$J,MATCH(S14,Herbs!$B:$B,0)))</f>
        <v/>
      </c>
      <c r="U14" s="88">
        <f t="array" ref="U14">IF(S14:S632="",0, INDEX(Herbs!A:A,MATCH(S14,Herbs!B:B,0)))</f>
        <v>0</v>
      </c>
      <c r="V14" s="89" t="str">
        <f t="array" ref="V14">IF(S14="","", SWITCH(INDEX(Herbs!$A:$A,MATCH(S14,Herbs!$B:$B,0)),1,1,2,3,3,9,4,36,5,180,6,1080,0)*R14)</f>
        <v/>
      </c>
      <c r="W14" s="90" t="str">
        <f t="array" ref="W14">IF(S14="","",INDEX(Herbs!$C:$C,MATCH(S14,Herbs!$B:$B,0)))</f>
        <v/>
      </c>
    </row>
    <row r="15" ht="41.25" customHeight="1">
      <c r="C15" s="75"/>
      <c r="D15" s="85" t="str">
        <f>C13</f>
        <v>Earthcaller Elixir</v>
      </c>
      <c r="E15" s="73" t="s">
        <v>323</v>
      </c>
      <c r="F15" s="86">
        <v>2.0</v>
      </c>
      <c r="G15" s="87" t="s">
        <v>332</v>
      </c>
      <c r="H15" s="88" t="str">
        <f t="array" ref="H15">IF(G15="","",INDEX(Herbs!$J:$J,MATCH(G15,Herbs!$B:$B,0)))</f>
        <v/>
      </c>
      <c r="I15" s="13">
        <f t="array" ref="I15">IF(G15:G632="",0, INDEX(Herbs!A:A,MATCH(G15,Herbs!B:B,0)))</f>
        <v>3</v>
      </c>
      <c r="J15" s="89">
        <f t="array" ref="J15">IF(G15="","", SWITCH(INDEX(Herbs!$A:$A,MATCH(G15,Herbs!$B:$B,0)),1,1,2,3,3,9,4,36,5,180,6,1080,0)*F15)</f>
        <v>18</v>
      </c>
      <c r="K15" s="90" t="str">
        <f t="array" ref="K15">IF(G15="","",INDEX(Herbs!$E:$E,MATCH(G15,Herbs!$B:$B,0)))</f>
        <v>Earth</v>
      </c>
      <c r="L15" s="86"/>
      <c r="M15" s="87"/>
      <c r="N15" s="88" t="str">
        <f t="array" ref="N15">IF(M15="","",INDEX(Herbs!$J:$J,MATCH(M15,Herbs!$B:$B,0)))</f>
        <v/>
      </c>
      <c r="O15" s="88">
        <f t="array" ref="O15">IF(M15:M632="",0, INDEX(Herbs!A:A,MATCH(M15,Herbs!B:B,0)))</f>
        <v>0</v>
      </c>
      <c r="P15" s="89" t="str">
        <f t="array" ref="P15">IF(M15="","", SWITCH(INDEX(Herbs!$A:$A,MATCH(M15,Herbs!$B:$B,0)),1,1,2,3,3,9,4,36,5,180,6,1080,0)*L15)</f>
        <v/>
      </c>
      <c r="Q15" s="90" t="str">
        <f t="array" ref="Q15">IF(M15="","",INDEX(Herbs!$E:$E,MATCH(M15,Herbs!$B:$B,0)))</f>
        <v/>
      </c>
      <c r="R15" s="89"/>
      <c r="S15" s="91"/>
      <c r="T15" s="88" t="str">
        <f t="array" ref="T15">IF(S15="","",INDEX(Herbs!$J:$J,MATCH(S15,Herbs!$B:$B,0)))</f>
        <v/>
      </c>
      <c r="U15" s="88">
        <f t="array" ref="U15">IF(S15:S632="",0, INDEX(Herbs!A:A,MATCH(S15,Herbs!B:B,0)))</f>
        <v>0</v>
      </c>
      <c r="V15" s="89" t="str">
        <f t="array" ref="V15">IF(S15="","", SWITCH(INDEX(Herbs!$A:$A,MATCH(S15,Herbs!$B:$B,0)),1,1,2,3,3,9,4,36,5,180,6,1080,0)*R15)</f>
        <v/>
      </c>
      <c r="W15" s="90" t="str">
        <f t="array" ref="W15">IF(S15="","",INDEX(Herbs!$E:$E,MATCH(S15,Herbs!$B:$B,0)))</f>
        <v/>
      </c>
    </row>
    <row r="16" ht="41.25" customHeight="1">
      <c r="C16" s="75"/>
      <c r="D16" s="85" t="str">
        <f>C13</f>
        <v>Earthcaller Elixir</v>
      </c>
      <c r="E16" s="73" t="s">
        <v>325</v>
      </c>
      <c r="F16" s="89">
        <v>1.0</v>
      </c>
      <c r="G16" s="91" t="s">
        <v>329</v>
      </c>
      <c r="H16" s="88" t="str">
        <f t="array" ref="H16">IF(G16="","",INDEX(Herbs!$J:$J,MATCH(G16,Herbs!$B:$B,0)))</f>
        <v/>
      </c>
      <c r="I16" s="13">
        <f t="array" ref="I16">IF(G16:G632="",0, INDEX(Herbs!A:A,MATCH(G16,Herbs!B:B,0)))</f>
        <v>3</v>
      </c>
      <c r="J16" s="89">
        <f t="array" ref="J16">IF(G16="","", SWITCH(INDEX(Herbs!$A:$A,MATCH(G16,Herbs!$B:$B,0)),1,1,2,3,3,9,4,36,5,180,6,1080,0)*F16)</f>
        <v>9</v>
      </c>
      <c r="K16" s="90" t="str">
        <f t="array" ref="K16">IF(G16="","",INDEX(Herbs!$E:$E,MATCH(G16,Herbs!$B:$B,0)))</f>
        <v>Condensing</v>
      </c>
      <c r="L16" s="89"/>
      <c r="M16" s="91"/>
      <c r="N16" s="88" t="str">
        <f t="array" ref="N16">IF(M16="","",INDEX(Herbs!$J:$J,MATCH(M16,Herbs!$B:$B,0)))</f>
        <v/>
      </c>
      <c r="O16" s="88">
        <f t="array" ref="O16">IF(M16:M632="",0, INDEX(Herbs!A:A,MATCH(M16,Herbs!B:B,0)))</f>
        <v>0</v>
      </c>
      <c r="P16" s="89" t="str">
        <f t="array" ref="P16">IF(M16="","", SWITCH(INDEX(Herbs!$A:$A,MATCH(M16,Herbs!$B:$B,0)),1,1,2,3,3,9,4,36,5,180,6,1080,0)*L16)</f>
        <v/>
      </c>
      <c r="Q16" s="90" t="str">
        <f t="array" ref="Q16">IF(M16="","",INDEX(Herbs!$E:$E,MATCH(M16,Herbs!$B:$B,0)))</f>
        <v/>
      </c>
      <c r="R16" s="89"/>
      <c r="S16" s="91"/>
      <c r="T16" s="88" t="str">
        <f t="array" ref="T16">IF(S16="","",INDEX(Herbs!$J:$J,MATCH(S16,Herbs!$B:$B,0)))</f>
        <v/>
      </c>
      <c r="U16" s="88">
        <f t="array" ref="U16">IF(S16:S632="",0, INDEX(Herbs!A:A,MATCH(S16,Herbs!B:B,0)))</f>
        <v>0</v>
      </c>
      <c r="V16" s="89" t="str">
        <f t="array" ref="V16">IF(S16="","", SWITCH(INDEX(Herbs!$A:$A,MATCH(S16,Herbs!$B:$B,0)),1,1,2,3,3,9,4,36,5,180,6,1080,0)*R16)</f>
        <v/>
      </c>
      <c r="W16" s="90" t="str">
        <f t="array" ref="W16">IF(S16="","",INDEX(Herbs!$E:$E,MATCH(S16,Herbs!$B:$B,0)))</f>
        <v/>
      </c>
    </row>
    <row r="17" ht="41.25" customHeight="1">
      <c r="A17" s="92"/>
      <c r="B17" s="92"/>
      <c r="C17" s="93"/>
      <c r="D17" s="94" t="str">
        <f>C13</f>
        <v>Earthcaller Elixir</v>
      </c>
      <c r="E17" s="95" t="s">
        <v>326</v>
      </c>
      <c r="F17" s="96">
        <v>1.0</v>
      </c>
      <c r="G17" s="97" t="s">
        <v>333</v>
      </c>
      <c r="H17" s="98" t="str">
        <f t="array" ref="H17">IF(G17="","",INDEX(Herbs!$J:$J,MATCH(G17,Herbs!$B:$B,0)))</f>
        <v/>
      </c>
      <c r="I17" s="99">
        <f t="array" ref="I17">IF(G17:G632="",0, INDEX(Herbs!A:A,MATCH(G17,Herbs!B:B,0)))</f>
        <v>2</v>
      </c>
      <c r="J17" s="100">
        <f t="array" ref="J17">IF(G17="","", SWITCH(INDEX(Herbs!$A:$A,MATCH(G17,Herbs!$B:$B,0)),1,1,2,3,3,9,4,36,5,180,6,1080,0)*F17)</f>
        <v>3</v>
      </c>
      <c r="K17" s="101" t="str">
        <f t="array" ref="K17">IF(G17="","",INDEX(Herbs!$G:$G,MATCH(G17,Herbs!$B:$B,0)))</f>
        <v>Heat</v>
      </c>
      <c r="L17" s="96"/>
      <c r="M17" s="97"/>
      <c r="N17" s="98" t="str">
        <f t="array" ref="N17">IF(M17="","",INDEX(Herbs!$J:$J,MATCH(M17,Herbs!$B:$B,0)))</f>
        <v/>
      </c>
      <c r="O17" s="98">
        <f t="array" ref="O17">IF(M17:M632="",0, INDEX(Herbs!A:A,MATCH(M17,Herbs!B:B,0)))</f>
        <v>0</v>
      </c>
      <c r="P17" s="100" t="str">
        <f t="array" ref="P17">IF(M17="","", SWITCH(INDEX(Herbs!$A:$A,MATCH(M17,Herbs!$B:$B,0)),1,1,2,3,3,9,4,36,5,180,6,1080,0)*L17)</f>
        <v/>
      </c>
      <c r="Q17" s="101" t="str">
        <f t="array" ref="Q17">IF(M17="","",INDEX(Herbs!$G:$G,MATCH(M17,Herbs!$B:$B,0)))</f>
        <v/>
      </c>
      <c r="R17" s="100"/>
      <c r="S17" s="97"/>
      <c r="T17" s="98" t="str">
        <f t="array" ref="T17">IF(S17="","",INDEX(Herbs!$J:$J,MATCH(S17,Herbs!$B:$B,0)))</f>
        <v/>
      </c>
      <c r="U17" s="98">
        <f t="array" ref="U17">IF(S17:S632="",0, INDEX(Herbs!A:A,MATCH(S17,Herbs!B:B,0)))</f>
        <v>0</v>
      </c>
      <c r="V17" s="100" t="str">
        <f t="array" ref="V17">IF(S17="","", SWITCH(INDEX(Herbs!$A:$A,MATCH(S17,Herbs!$B:$B,0)),1,1,2,3,3,9,4,36,5,180,6,1080,0)*R17)</f>
        <v/>
      </c>
      <c r="W17" s="101" t="str">
        <f t="array" ref="W17">IF(S17="","",INDEX(Herbs!$G:$G,MATCH(S17,Herbs!$B:$B,0)))</f>
        <v/>
      </c>
    </row>
    <row r="18" ht="41.25" customHeight="1">
      <c r="A18" s="82" t="s">
        <v>34</v>
      </c>
      <c r="B18" s="83">
        <v>4.0</v>
      </c>
      <c r="C18" s="84" t="s">
        <v>41</v>
      </c>
      <c r="D18" s="85" t="str">
        <f>C18</f>
        <v>Firecaller Elixir</v>
      </c>
      <c r="E18" s="85" t="s">
        <v>320</v>
      </c>
      <c r="F18" s="86">
        <v>4.0</v>
      </c>
      <c r="G18" s="87" t="s">
        <v>328</v>
      </c>
      <c r="H18" s="88" t="str">
        <f t="array" ref="H18">IF(G18="","",INDEX(Herbs!$J:$J,MATCH(G18,Herbs!$B:$B,0)))</f>
        <v/>
      </c>
      <c r="I18" s="13">
        <f t="array" ref="I18">IF(G18:G632="",0, INDEX(Herbs!A:A,MATCH(G18,Herbs!B:B,0)))</f>
        <v>3</v>
      </c>
      <c r="J18" s="89">
        <f t="array" ref="J18">IF(G18="","", SWITCH(INDEX(Herbs!$A:$A,MATCH(G18,Herbs!$B:$B,0)),1,1,2,3,3,9,4,36,5,180,6,1080,0)*F18)</f>
        <v>36</v>
      </c>
      <c r="K18" s="90" t="str">
        <f t="array" ref="K18">IF(G18="","",INDEX(Herbs!$C:$C,MATCH(G18,Herbs!$B:$B,0)))</f>
        <v>Agitating</v>
      </c>
      <c r="L18" s="89"/>
      <c r="M18" s="91"/>
      <c r="N18" s="88" t="str">
        <f t="array" ref="N18">IF(M18="","",INDEX(Herbs!$J:$J,MATCH(M18,Herbs!$B:$B,0)))</f>
        <v/>
      </c>
      <c r="O18" s="88">
        <f t="array" ref="O18">IF(M18:M632="",0, INDEX(Herbs!A:A,MATCH(M18,Herbs!B:B,0)))</f>
        <v>0</v>
      </c>
      <c r="P18" s="89" t="str">
        <f t="array" ref="P18">IF(M18="","", SWITCH(INDEX(Herbs!$A:$A,MATCH(M18,Herbs!$B:$B,0)),1,1,2,3,3,9,4,36,5,180,6,1080,0)*L18)</f>
        <v/>
      </c>
      <c r="Q18" s="90" t="str">
        <f t="array" ref="Q18">IF(M18="","",INDEX(Herbs!$C:$C,MATCH(M18,Herbs!$B:$B,0)))</f>
        <v/>
      </c>
      <c r="R18" s="89"/>
      <c r="S18" s="91"/>
      <c r="T18" s="88" t="str">
        <f t="array" ref="T18">IF(S18="","",INDEX(Herbs!$J:$J,MATCH(S18,Herbs!$B:$B,0)))</f>
        <v/>
      </c>
      <c r="U18" s="88">
        <f t="array" ref="U18">IF(S18:S632="",0, INDEX(Herbs!A:A,MATCH(S18,Herbs!B:B,0)))</f>
        <v>0</v>
      </c>
      <c r="V18" s="89" t="str">
        <f t="array" ref="V18">IF(S18="","", SWITCH(INDEX(Herbs!$A:$A,MATCH(S18,Herbs!$B:$B,0)),1,1,2,3,3,9,4,36,5,180,6,1080,0)*R18)</f>
        <v/>
      </c>
      <c r="W18" s="90" t="str">
        <f t="array" ref="W18">IF(S18="","",INDEX(Herbs!$C:$C,MATCH(S18,Herbs!$B:$B,0)))</f>
        <v/>
      </c>
    </row>
    <row r="19" ht="41.25" customHeight="1">
      <c r="C19" s="75"/>
      <c r="D19" s="85" t="str">
        <f>C18</f>
        <v>Firecaller Elixir</v>
      </c>
      <c r="E19" s="85" t="s">
        <v>322</v>
      </c>
      <c r="F19" s="89"/>
      <c r="G19" s="91"/>
      <c r="H19" s="88" t="str">
        <f t="array" ref="H19">IF(G19="","",INDEX(Herbs!$J:$J,MATCH(G19,Herbs!$B:$B,0)))</f>
        <v/>
      </c>
      <c r="I19" s="13">
        <f t="array" ref="I19">IF(G19:G632="",0, INDEX(Herbs!A:A,MATCH(G19,Herbs!B:B,0)))</f>
        <v>0</v>
      </c>
      <c r="J19" s="89" t="str">
        <f t="array" ref="J19">IF(G19="","", SWITCH(INDEX(Herbs!$A:$A,MATCH(G19,Herbs!$B:$B,0)),1,1,2,3,3,9,4,36,5,180,6,1080,0)*F19)</f>
        <v/>
      </c>
      <c r="K19" s="90" t="str">
        <f t="array" ref="K19">IF(G19="","",INDEX(Herbs!$C:$C,MATCH(G19,Herbs!$B:$B,0)))</f>
        <v/>
      </c>
      <c r="L19" s="89"/>
      <c r="M19" s="91"/>
      <c r="N19" s="88" t="str">
        <f t="array" ref="N19">IF(M19="","",INDEX(Herbs!$J:$J,MATCH(M19,Herbs!$B:$B,0)))</f>
        <v/>
      </c>
      <c r="O19" s="88">
        <f t="array" ref="O19">IF(M19:M632="",0, INDEX(Herbs!A:A,MATCH(M19,Herbs!B:B,0)))</f>
        <v>0</v>
      </c>
      <c r="P19" s="89" t="str">
        <f t="array" ref="P19">IF(M19="","", SWITCH(INDEX(Herbs!$A:$A,MATCH(M19,Herbs!$B:$B,0)),1,1,2,3,3,9,4,36,5,180,6,1080,0)*L19)</f>
        <v/>
      </c>
      <c r="Q19" s="90" t="str">
        <f t="array" ref="Q19">IF(M19="","",INDEX(Herbs!$C:$C,MATCH(M19,Herbs!$B:$B,0)))</f>
        <v/>
      </c>
      <c r="R19" s="89"/>
      <c r="S19" s="91"/>
      <c r="T19" s="88" t="str">
        <f t="array" ref="T19">IF(S19="","",INDEX(Herbs!$J:$J,MATCH(S19,Herbs!$B:$B,0)))</f>
        <v/>
      </c>
      <c r="U19" s="88">
        <f t="array" ref="U19">IF(S19:S632="",0, INDEX(Herbs!A:A,MATCH(S19,Herbs!B:B,0)))</f>
        <v>0</v>
      </c>
      <c r="V19" s="89" t="str">
        <f t="array" ref="V19">IF(S19="","", SWITCH(INDEX(Herbs!$A:$A,MATCH(S19,Herbs!$B:$B,0)),1,1,2,3,3,9,4,36,5,180,6,1080,0)*R19)</f>
        <v/>
      </c>
      <c r="W19" s="90" t="str">
        <f t="array" ref="W19">IF(S19="","",INDEX(Herbs!$C:$C,MATCH(S19,Herbs!$B:$B,0)))</f>
        <v/>
      </c>
    </row>
    <row r="20" ht="41.25" customHeight="1">
      <c r="C20" s="75"/>
      <c r="D20" s="85" t="str">
        <f>C18</f>
        <v>Firecaller Elixir</v>
      </c>
      <c r="E20" s="73" t="s">
        <v>323</v>
      </c>
      <c r="F20" s="86">
        <v>2.0</v>
      </c>
      <c r="G20" s="87" t="s">
        <v>334</v>
      </c>
      <c r="H20" s="88" t="str">
        <f t="array" ref="H20">IF(G20="","",INDEX(Herbs!$J:$J,MATCH(G20,Herbs!$B:$B,0)))</f>
        <v/>
      </c>
      <c r="I20" s="13">
        <f t="array" ref="I20">IF(G20:G632="",0, INDEX(Herbs!A:A,MATCH(G20,Herbs!B:B,0)))</f>
        <v>3</v>
      </c>
      <c r="J20" s="89">
        <f t="array" ref="J20">IF(G20="","", SWITCH(INDEX(Herbs!$A:$A,MATCH(G20,Herbs!$B:$B,0)),1,1,2,3,3,9,4,36,5,180,6,1080,0)*F20)</f>
        <v>18</v>
      </c>
      <c r="K20" s="90" t="str">
        <f t="array" ref="K20">IF(G20="","",INDEX(Herbs!$E:$E,MATCH(G20,Herbs!$B:$B,0)))</f>
        <v>Fire</v>
      </c>
      <c r="L20" s="89"/>
      <c r="M20" s="91"/>
      <c r="N20" s="88" t="str">
        <f t="array" ref="N20">IF(M20="","",INDEX(Herbs!$J:$J,MATCH(M20,Herbs!$B:$B,0)))</f>
        <v/>
      </c>
      <c r="O20" s="88">
        <f t="array" ref="O20">IF(M20:M632="",0, INDEX(Herbs!A:A,MATCH(M20,Herbs!B:B,0)))</f>
        <v>0</v>
      </c>
      <c r="P20" s="89" t="str">
        <f t="array" ref="P20">IF(M20="","", SWITCH(INDEX(Herbs!$A:$A,MATCH(M20,Herbs!$B:$B,0)),1,1,2,3,3,9,4,36,5,180,6,1080,0)*L20)</f>
        <v/>
      </c>
      <c r="Q20" s="90" t="str">
        <f t="array" ref="Q20">IF(M20="","",INDEX(Herbs!$E:$E,MATCH(M20,Herbs!$B:$B,0)))</f>
        <v/>
      </c>
      <c r="R20" s="89"/>
      <c r="S20" s="91"/>
      <c r="T20" s="88" t="str">
        <f t="array" ref="T20">IF(S20="","",INDEX(Herbs!$J:$J,MATCH(S20,Herbs!$B:$B,0)))</f>
        <v/>
      </c>
      <c r="U20" s="88">
        <f t="array" ref="U20">IF(S20:S632="",0, INDEX(Herbs!A:A,MATCH(S20,Herbs!B:B,0)))</f>
        <v>0</v>
      </c>
      <c r="V20" s="89" t="str">
        <f t="array" ref="V20">IF(S20="","", SWITCH(INDEX(Herbs!$A:$A,MATCH(S20,Herbs!$B:$B,0)),1,1,2,3,3,9,4,36,5,180,6,1080,0)*R20)</f>
        <v/>
      </c>
      <c r="W20" s="90" t="str">
        <f t="array" ref="W20">IF(S20="","",INDEX(Herbs!$E:$E,MATCH(S20,Herbs!$B:$B,0)))</f>
        <v/>
      </c>
    </row>
    <row r="21" ht="41.25" customHeight="1">
      <c r="C21" s="75"/>
      <c r="D21" s="85" t="str">
        <f>C18</f>
        <v>Firecaller Elixir</v>
      </c>
      <c r="E21" s="73" t="s">
        <v>325</v>
      </c>
      <c r="F21" s="89">
        <v>1.0</v>
      </c>
      <c r="G21" s="91" t="s">
        <v>329</v>
      </c>
      <c r="H21" s="88" t="str">
        <f t="array" ref="H21">IF(G21="","",INDEX(Herbs!$J:$J,MATCH(G21,Herbs!$B:$B,0)))</f>
        <v/>
      </c>
      <c r="I21" s="13">
        <f t="array" ref="I21">IF(G21:G632="",0, INDEX(Herbs!A:A,MATCH(G21,Herbs!B:B,0)))</f>
        <v>3</v>
      </c>
      <c r="J21" s="89">
        <f t="array" ref="J21">IF(G21="","", SWITCH(INDEX(Herbs!$A:$A,MATCH(G21,Herbs!$B:$B,0)),1,1,2,3,3,9,4,36,5,180,6,1080,0)*F21)</f>
        <v>9</v>
      </c>
      <c r="K21" s="90" t="str">
        <f t="array" ref="K21">IF(G21="","",INDEX(Herbs!$E:$E,MATCH(G21,Herbs!$B:$B,0)))</f>
        <v>Condensing</v>
      </c>
      <c r="L21" s="89"/>
      <c r="M21" s="91"/>
      <c r="N21" s="88" t="str">
        <f t="array" ref="N21">IF(M21="","",INDEX(Herbs!$J:$J,MATCH(M21,Herbs!$B:$B,0)))</f>
        <v/>
      </c>
      <c r="O21" s="88">
        <f t="array" ref="O21">IF(M21:M632="",0, INDEX(Herbs!A:A,MATCH(M21,Herbs!B:B,0)))</f>
        <v>0</v>
      </c>
      <c r="P21" s="89" t="str">
        <f t="array" ref="P21">IF(M21="","", SWITCH(INDEX(Herbs!$A:$A,MATCH(M21,Herbs!$B:$B,0)),1,1,2,3,3,9,4,36,5,180,6,1080,0)*L21)</f>
        <v/>
      </c>
      <c r="Q21" s="90" t="str">
        <f t="array" ref="Q21">IF(M21="","",INDEX(Herbs!$E:$E,MATCH(M21,Herbs!$B:$B,0)))</f>
        <v/>
      </c>
      <c r="R21" s="89"/>
      <c r="S21" s="91"/>
      <c r="T21" s="88" t="str">
        <f t="array" ref="T21">IF(S21="","",INDEX(Herbs!$J:$J,MATCH(S21,Herbs!$B:$B,0)))</f>
        <v/>
      </c>
      <c r="U21" s="88">
        <f t="array" ref="U21">IF(S21:S632="",0, INDEX(Herbs!A:A,MATCH(S21,Herbs!B:B,0)))</f>
        <v>0</v>
      </c>
      <c r="V21" s="89" t="str">
        <f t="array" ref="V21">IF(S21="","", SWITCH(INDEX(Herbs!$A:$A,MATCH(S21,Herbs!$B:$B,0)),1,1,2,3,3,9,4,36,5,180,6,1080,0)*R21)</f>
        <v/>
      </c>
      <c r="W21" s="90" t="str">
        <f t="array" ref="W21">IF(S21="","",INDEX(Herbs!$E:$E,MATCH(S21,Herbs!$B:$B,0)))</f>
        <v/>
      </c>
    </row>
    <row r="22" ht="41.25" customHeight="1">
      <c r="A22" s="92"/>
      <c r="B22" s="92"/>
      <c r="C22" s="93"/>
      <c r="D22" s="94" t="str">
        <f>C18</f>
        <v>Firecaller Elixir</v>
      </c>
      <c r="E22" s="95" t="s">
        <v>326</v>
      </c>
      <c r="F22" s="96">
        <v>1.0</v>
      </c>
      <c r="G22" s="97" t="s">
        <v>330</v>
      </c>
      <c r="H22" s="98" t="str">
        <f t="array" ref="H22">IF(G22="","",INDEX(Herbs!$J:$J,MATCH(G22,Herbs!$B:$B,0)))</f>
        <v/>
      </c>
      <c r="I22" s="99">
        <f t="array" ref="I22">IF(G22:G632="",0, INDEX(Herbs!A:A,MATCH(G22,Herbs!B:B,0)))</f>
        <v>2</v>
      </c>
      <c r="J22" s="100">
        <f t="array" ref="J22">IF(G22="","", SWITCH(INDEX(Herbs!$A:$A,MATCH(G22,Herbs!$B:$B,0)),1,1,2,3,3,9,4,36,5,180,6,1080,0)*F22)</f>
        <v>3</v>
      </c>
      <c r="K22" s="101" t="str">
        <f t="array" ref="K22">IF(G22="","",INDEX(Herbs!$G:$G,MATCH(G22,Herbs!$B:$B,0)))</f>
        <v>Balanced</v>
      </c>
      <c r="L22" s="100"/>
      <c r="M22" s="97"/>
      <c r="N22" s="98" t="str">
        <f t="array" ref="N22">IF(M22="","",INDEX(Herbs!$J:$J,MATCH(M22,Herbs!$B:$B,0)))</f>
        <v/>
      </c>
      <c r="O22" s="98">
        <f t="array" ref="O22">IF(M22:M632="",0, INDEX(Herbs!A:A,MATCH(M22,Herbs!B:B,0)))</f>
        <v>0</v>
      </c>
      <c r="P22" s="100" t="str">
        <f t="array" ref="P22">IF(M22="","", SWITCH(INDEX(Herbs!$A:$A,MATCH(M22,Herbs!$B:$B,0)),1,1,2,3,3,9,4,36,5,180,6,1080,0)*L22)</f>
        <v/>
      </c>
      <c r="Q22" s="101" t="str">
        <f t="array" ref="Q22">IF(M22="","",INDEX(Herbs!$G:$G,MATCH(M22,Herbs!$B:$B,0)))</f>
        <v/>
      </c>
      <c r="R22" s="100"/>
      <c r="S22" s="97"/>
      <c r="T22" s="98" t="str">
        <f t="array" ref="T22">IF(S22="","",INDEX(Herbs!$J:$J,MATCH(S22,Herbs!$B:$B,0)))</f>
        <v/>
      </c>
      <c r="U22" s="98">
        <f t="array" ref="U22">IF(S22:S632="",0, INDEX(Herbs!A:A,MATCH(S22,Herbs!B:B,0)))</f>
        <v>0</v>
      </c>
      <c r="V22" s="100" t="str">
        <f t="array" ref="V22">IF(S22="","", SWITCH(INDEX(Herbs!$A:$A,MATCH(S22,Herbs!$B:$B,0)),1,1,2,3,3,9,4,36,5,180,6,1080,0)*R22)</f>
        <v/>
      </c>
      <c r="W22" s="101" t="str">
        <f t="array" ref="W22">IF(S22="","",INDEX(Herbs!$G:$G,MATCH(S22,Herbs!$B:$B,0)))</f>
        <v/>
      </c>
    </row>
    <row r="23" ht="41.25" customHeight="1">
      <c r="A23" s="82" t="s">
        <v>34</v>
      </c>
      <c r="B23" s="83">
        <v>4.0</v>
      </c>
      <c r="C23" s="84" t="s">
        <v>43</v>
      </c>
      <c r="D23" s="85" t="str">
        <f>C23</f>
        <v>Metalcaller Elixir</v>
      </c>
      <c r="E23" s="85" t="s">
        <v>320</v>
      </c>
      <c r="F23" s="86">
        <v>4.0</v>
      </c>
      <c r="G23" s="87" t="s">
        <v>328</v>
      </c>
      <c r="H23" s="88" t="str">
        <f t="array" ref="H23">IF(G23="","",INDEX(Herbs!$J:$J,MATCH(G23,Herbs!$B:$B,0)))</f>
        <v/>
      </c>
      <c r="I23" s="13">
        <f t="array" ref="I23">IF(G23:G632="",0, INDEX(Herbs!A:A,MATCH(G23,Herbs!B:B,0)))</f>
        <v>3</v>
      </c>
      <c r="J23" s="89">
        <f t="array" ref="J23">IF(G23="","", SWITCH(INDEX(Herbs!$A:$A,MATCH(G23,Herbs!$B:$B,0)),1,1,2,3,3,9,4,36,5,180,6,1080,0)*F23)</f>
        <v>36</v>
      </c>
      <c r="K23" s="90" t="str">
        <f t="array" ref="K23">IF(G23="","",INDEX(Herbs!$C:$C,MATCH(G23,Herbs!$B:$B,0)))</f>
        <v>Agitating</v>
      </c>
      <c r="L23" s="86"/>
      <c r="M23" s="87"/>
      <c r="N23" s="88" t="str">
        <f t="array" ref="N23">IF(M23="","",INDEX(Herbs!$J:$J,MATCH(M23,Herbs!$B:$B,0)))</f>
        <v/>
      </c>
      <c r="O23" s="88">
        <f t="array" ref="O23">IF(M23:M632="",0, INDEX(Herbs!A:A,MATCH(M23,Herbs!B:B,0)))</f>
        <v>0</v>
      </c>
      <c r="P23" s="89" t="str">
        <f t="array" ref="P23">IF(M23="","", SWITCH(INDEX(Herbs!$A:$A,MATCH(M23,Herbs!$B:$B,0)),1,1,2,3,3,9,4,36,5,180,6,1080,0)*L23)</f>
        <v/>
      </c>
      <c r="Q23" s="90" t="str">
        <f t="array" ref="Q23">IF(M23="","",INDEX(Herbs!$C:$C,MATCH(M23,Herbs!$B:$B,0)))</f>
        <v/>
      </c>
      <c r="R23" s="89"/>
      <c r="S23" s="91"/>
      <c r="T23" s="88" t="str">
        <f t="array" ref="T23">IF(S23="","",INDEX(Herbs!$J:$J,MATCH(S23,Herbs!$B:$B,0)))</f>
        <v/>
      </c>
      <c r="U23" s="88">
        <f t="array" ref="U23">IF(S23:S632="",0, INDEX(Herbs!A:A,MATCH(S23,Herbs!B:B,0)))</f>
        <v>0</v>
      </c>
      <c r="V23" s="89" t="str">
        <f t="array" ref="V23">IF(S23="","", SWITCH(INDEX(Herbs!$A:$A,MATCH(S23,Herbs!$B:$B,0)),1,1,2,3,3,9,4,36,5,180,6,1080,0)*R23)</f>
        <v/>
      </c>
      <c r="W23" s="90" t="str">
        <f t="array" ref="W23">IF(S23="","",INDEX(Herbs!$C:$C,MATCH(S23,Herbs!$B:$B,0)))</f>
        <v/>
      </c>
    </row>
    <row r="24" ht="41.25" customHeight="1">
      <c r="C24" s="75"/>
      <c r="D24" s="85" t="str">
        <f>C23</f>
        <v>Metalcaller Elixir</v>
      </c>
      <c r="E24" s="85" t="s">
        <v>322</v>
      </c>
      <c r="F24" s="89"/>
      <c r="G24" s="91"/>
      <c r="H24" s="88" t="str">
        <f t="array" ref="H24">IF(G24="","",INDEX(Herbs!$J:$J,MATCH(G24,Herbs!$B:$B,0)))</f>
        <v/>
      </c>
      <c r="I24" s="13">
        <f t="array" ref="I24">IF(G24:G632="",0, INDEX(Herbs!A:A,MATCH(G24,Herbs!B:B,0)))</f>
        <v>0</v>
      </c>
      <c r="J24" s="89" t="str">
        <f t="array" ref="J24">IF(G24="","", SWITCH(INDEX(Herbs!$A:$A,MATCH(G24,Herbs!$B:$B,0)),1,1,2,3,3,9,4,36,5,180,6,1080,0)*F24)</f>
        <v/>
      </c>
      <c r="K24" s="90" t="str">
        <f t="array" ref="K24">IF(G24="","",INDEX(Herbs!$C:$C,MATCH(G24,Herbs!$B:$B,0)))</f>
        <v/>
      </c>
      <c r="L24" s="89"/>
      <c r="M24" s="91"/>
      <c r="N24" s="88" t="str">
        <f t="array" ref="N24">IF(M24="","",INDEX(Herbs!$J:$J,MATCH(M24,Herbs!$B:$B,0)))</f>
        <v/>
      </c>
      <c r="O24" s="88">
        <f t="array" ref="O24">IF(M24:M632="",0, INDEX(Herbs!A:A,MATCH(M24,Herbs!B:B,0)))</f>
        <v>0</v>
      </c>
      <c r="P24" s="89" t="str">
        <f t="array" ref="P24">IF(M24="","", SWITCH(INDEX(Herbs!$A:$A,MATCH(M24,Herbs!$B:$B,0)),1,1,2,3,3,9,4,36,5,180,6,1080,0)*L24)</f>
        <v/>
      </c>
      <c r="Q24" s="90" t="str">
        <f t="array" ref="Q24">IF(M24="","",INDEX(Herbs!$C:$C,MATCH(M24,Herbs!$B:$B,0)))</f>
        <v/>
      </c>
      <c r="R24" s="89"/>
      <c r="S24" s="91"/>
      <c r="T24" s="88" t="str">
        <f t="array" ref="T24">IF(S24="","",INDEX(Herbs!$J:$J,MATCH(S24,Herbs!$B:$B,0)))</f>
        <v/>
      </c>
      <c r="U24" s="88">
        <f t="array" ref="U24">IF(S24:S632="",0, INDEX(Herbs!A:A,MATCH(S24,Herbs!B:B,0)))</f>
        <v>0</v>
      </c>
      <c r="V24" s="89" t="str">
        <f t="array" ref="V24">IF(S24="","", SWITCH(INDEX(Herbs!$A:$A,MATCH(S24,Herbs!$B:$B,0)),1,1,2,3,3,9,4,36,5,180,6,1080,0)*R24)</f>
        <v/>
      </c>
      <c r="W24" s="90" t="str">
        <f t="array" ref="W24">IF(S24="","",INDEX(Herbs!$C:$C,MATCH(S24,Herbs!$B:$B,0)))</f>
        <v/>
      </c>
    </row>
    <row r="25" ht="41.25" customHeight="1">
      <c r="C25" s="75"/>
      <c r="D25" s="85" t="str">
        <f>C23</f>
        <v>Metalcaller Elixir</v>
      </c>
      <c r="E25" s="73" t="s">
        <v>323</v>
      </c>
      <c r="F25" s="86">
        <v>2.0</v>
      </c>
      <c r="G25" s="87" t="s">
        <v>335</v>
      </c>
      <c r="H25" s="88" t="str">
        <f t="array" ref="H25">IF(G25="","",INDEX(Herbs!$J:$J,MATCH(G25,Herbs!$B:$B,0)))</f>
        <v/>
      </c>
      <c r="I25" s="13">
        <f t="array" ref="I25">IF(G25:G632="",0, INDEX(Herbs!A:A,MATCH(G25,Herbs!B:B,0)))</f>
        <v>3</v>
      </c>
      <c r="J25" s="89">
        <f t="array" ref="J25">IF(G25="","", SWITCH(INDEX(Herbs!$A:$A,MATCH(G25,Herbs!$B:$B,0)),1,1,2,3,3,9,4,36,5,180,6,1080,0)*F25)</f>
        <v>18</v>
      </c>
      <c r="K25" s="90" t="str">
        <f t="array" ref="K25">IF(G25="","",INDEX(Herbs!$E:$E,MATCH(G25,Herbs!$B:$B,0)))</f>
        <v>Metal</v>
      </c>
      <c r="L25" s="86"/>
      <c r="M25" s="87"/>
      <c r="N25" s="88" t="str">
        <f t="array" ref="N25">IF(M25="","",INDEX(Herbs!$J:$J,MATCH(M25,Herbs!$B:$B,0)))</f>
        <v/>
      </c>
      <c r="O25" s="88">
        <f t="array" ref="O25">IF(M25:M632="",0, INDEX(Herbs!A:A,MATCH(M25,Herbs!B:B,0)))</f>
        <v>0</v>
      </c>
      <c r="P25" s="89" t="str">
        <f t="array" ref="P25">IF(M25="","", SWITCH(INDEX(Herbs!$A:$A,MATCH(M25,Herbs!$B:$B,0)),1,1,2,3,3,9,4,36,5,180,6,1080,0)*L25)</f>
        <v/>
      </c>
      <c r="Q25" s="90" t="str">
        <f t="array" ref="Q25">IF(M25="","",INDEX(Herbs!$E:$E,MATCH(M25,Herbs!$B:$B,0)))</f>
        <v/>
      </c>
      <c r="R25" s="89"/>
      <c r="S25" s="91"/>
      <c r="T25" s="88" t="str">
        <f t="array" ref="T25">IF(S25="","",INDEX(Herbs!$J:$J,MATCH(S25,Herbs!$B:$B,0)))</f>
        <v/>
      </c>
      <c r="U25" s="88">
        <f t="array" ref="U25">IF(S25:S632="",0, INDEX(Herbs!A:A,MATCH(S25,Herbs!B:B,0)))</f>
        <v>0</v>
      </c>
      <c r="V25" s="89" t="str">
        <f t="array" ref="V25">IF(S25="","", SWITCH(INDEX(Herbs!$A:$A,MATCH(S25,Herbs!$B:$B,0)),1,1,2,3,3,9,4,36,5,180,6,1080,0)*R25)</f>
        <v/>
      </c>
      <c r="W25" s="90" t="str">
        <f t="array" ref="W25">IF(S25="","",INDEX(Herbs!$E:$E,MATCH(S25,Herbs!$B:$B,0)))</f>
        <v/>
      </c>
    </row>
    <row r="26" ht="41.25" customHeight="1">
      <c r="C26" s="75"/>
      <c r="D26" s="85" t="str">
        <f>C23</f>
        <v>Metalcaller Elixir</v>
      </c>
      <c r="E26" s="73" t="s">
        <v>325</v>
      </c>
      <c r="F26" s="89">
        <v>1.0</v>
      </c>
      <c r="G26" s="91" t="s">
        <v>329</v>
      </c>
      <c r="H26" s="88" t="str">
        <f t="array" ref="H26">IF(G26="","",INDEX(Herbs!$J:$J,MATCH(G26,Herbs!$B:$B,0)))</f>
        <v/>
      </c>
      <c r="I26" s="13">
        <f t="array" ref="I26">IF(G26:G632="",0, INDEX(Herbs!A:A,MATCH(G26,Herbs!B:B,0)))</f>
        <v>3</v>
      </c>
      <c r="J26" s="89">
        <f t="array" ref="J26">IF(G26="","", SWITCH(INDEX(Herbs!$A:$A,MATCH(G26,Herbs!$B:$B,0)),1,1,2,3,3,9,4,36,5,180,6,1080,0)*F26)</f>
        <v>9</v>
      </c>
      <c r="K26" s="90" t="str">
        <f t="array" ref="K26">IF(G26="","",INDEX(Herbs!$E:$E,MATCH(G26,Herbs!$B:$B,0)))</f>
        <v>Condensing</v>
      </c>
      <c r="L26" s="89"/>
      <c r="M26" s="91"/>
      <c r="N26" s="88" t="str">
        <f t="array" ref="N26">IF(M26="","",INDEX(Herbs!$J:$J,MATCH(M26,Herbs!$B:$B,0)))</f>
        <v/>
      </c>
      <c r="O26" s="88">
        <f t="array" ref="O26">IF(M26:M632="",0, INDEX(Herbs!A:A,MATCH(M26,Herbs!B:B,0)))</f>
        <v>0</v>
      </c>
      <c r="P26" s="89" t="str">
        <f t="array" ref="P26">IF(M26="","", SWITCH(INDEX(Herbs!$A:$A,MATCH(M26,Herbs!$B:$B,0)),1,1,2,3,3,9,4,36,5,180,6,1080,0)*L26)</f>
        <v/>
      </c>
      <c r="Q26" s="90" t="str">
        <f t="array" ref="Q26">IF(M26="","",INDEX(Herbs!$E:$E,MATCH(M26,Herbs!$B:$B,0)))</f>
        <v/>
      </c>
      <c r="R26" s="89"/>
      <c r="S26" s="91"/>
      <c r="T26" s="88" t="str">
        <f t="array" ref="T26">IF(S26="","",INDEX(Herbs!$J:$J,MATCH(S26,Herbs!$B:$B,0)))</f>
        <v/>
      </c>
      <c r="U26" s="88">
        <f t="array" ref="U26">IF(S26:S632="",0, INDEX(Herbs!A:A,MATCH(S26,Herbs!B:B,0)))</f>
        <v>0</v>
      </c>
      <c r="V26" s="89" t="str">
        <f t="array" ref="V26">IF(S26="","", SWITCH(INDEX(Herbs!$A:$A,MATCH(S26,Herbs!$B:$B,0)),1,1,2,3,3,9,4,36,5,180,6,1080,0)*R26)</f>
        <v/>
      </c>
      <c r="W26" s="90" t="str">
        <f t="array" ref="W26">IF(S26="","",INDEX(Herbs!$E:$E,MATCH(S26,Herbs!$B:$B,0)))</f>
        <v/>
      </c>
    </row>
    <row r="27" ht="41.25" customHeight="1">
      <c r="A27" s="92"/>
      <c r="B27" s="92"/>
      <c r="C27" s="93"/>
      <c r="D27" s="94" t="str">
        <f>C23</f>
        <v>Metalcaller Elixir</v>
      </c>
      <c r="E27" s="95" t="s">
        <v>326</v>
      </c>
      <c r="F27" s="96">
        <v>1.0</v>
      </c>
      <c r="G27" s="97" t="s">
        <v>336</v>
      </c>
      <c r="H27" s="98" t="str">
        <f t="array" ref="H27">IF(G27="","",INDEX(Herbs!$J:$J,MATCH(G27,Herbs!$B:$B,0)))</f>
        <v/>
      </c>
      <c r="I27" s="99">
        <f t="array" ref="I27">IF(G27:G632="",0, INDEX(Herbs!A:A,MATCH(G27,Herbs!B:B,0)))</f>
        <v>2</v>
      </c>
      <c r="J27" s="100">
        <f t="array" ref="J27">IF(G27="","", SWITCH(INDEX(Herbs!$A:$A,MATCH(G27,Herbs!$B:$B,0)),1,1,2,3,3,9,4,36,5,180,6,1080,0)*F27)</f>
        <v>3</v>
      </c>
      <c r="K27" s="101" t="str">
        <f t="array" ref="K27">IF(G27="","",INDEX(Herbs!$G:$G,MATCH(G27,Herbs!$B:$B,0)))</f>
        <v>Heat</v>
      </c>
      <c r="L27" s="96"/>
      <c r="M27" s="97"/>
      <c r="N27" s="98" t="str">
        <f t="array" ref="N27">IF(M27="","",INDEX(Herbs!$J:$J,MATCH(M27,Herbs!$B:$B,0)))</f>
        <v/>
      </c>
      <c r="O27" s="98">
        <f t="array" ref="O27">IF(M27:M632="",0, INDEX(Herbs!A:A,MATCH(M27,Herbs!B:B,0)))</f>
        <v>0</v>
      </c>
      <c r="P27" s="100" t="str">
        <f t="array" ref="P27">IF(M27="","", SWITCH(INDEX(Herbs!$A:$A,MATCH(M27,Herbs!$B:$B,0)),1,1,2,3,3,9,4,36,5,180,6,1080,0)*L27)</f>
        <v/>
      </c>
      <c r="Q27" s="101" t="str">
        <f t="array" ref="Q27">IF(M27="","",INDEX(Herbs!$G:$G,MATCH(M27,Herbs!$B:$B,0)))</f>
        <v/>
      </c>
      <c r="R27" s="100"/>
      <c r="S27" s="97"/>
      <c r="T27" s="98" t="str">
        <f t="array" ref="T27">IF(S27="","",INDEX(Herbs!$J:$J,MATCH(S27,Herbs!$B:$B,0)))</f>
        <v/>
      </c>
      <c r="U27" s="98">
        <f t="array" ref="U27">IF(S27:S632="",0, INDEX(Herbs!A:A,MATCH(S27,Herbs!B:B,0)))</f>
        <v>0</v>
      </c>
      <c r="V27" s="100" t="str">
        <f t="array" ref="V27">IF(S27="","", SWITCH(INDEX(Herbs!$A:$A,MATCH(S27,Herbs!$B:$B,0)),1,1,2,3,3,9,4,36,5,180,6,1080,0)*R27)</f>
        <v/>
      </c>
      <c r="W27" s="101" t="str">
        <f t="array" ref="W27">IF(S27="","",INDEX(Herbs!$G:$G,MATCH(S27,Herbs!$B:$B,0)))</f>
        <v/>
      </c>
    </row>
    <row r="28" ht="41.25" customHeight="1">
      <c r="A28" s="82" t="s">
        <v>34</v>
      </c>
      <c r="B28" s="83">
        <v>4.0</v>
      </c>
      <c r="C28" s="84" t="s">
        <v>45</v>
      </c>
      <c r="D28" s="85" t="str">
        <f>C28</f>
        <v>Watercaller Elixir</v>
      </c>
      <c r="E28" s="85" t="s">
        <v>320</v>
      </c>
      <c r="F28" s="86">
        <v>4.0</v>
      </c>
      <c r="G28" s="87" t="s">
        <v>328</v>
      </c>
      <c r="H28" s="88" t="str">
        <f t="array" ref="H28">IF(G28="","",INDEX(Herbs!$J:$J,MATCH(G28,Herbs!$B:$B,0)))</f>
        <v/>
      </c>
      <c r="I28" s="13">
        <f t="array" ref="I28">IF(G28:G632="",0, INDEX(Herbs!A:A,MATCH(G28,Herbs!B:B,0)))</f>
        <v>3</v>
      </c>
      <c r="J28" s="89">
        <f t="array" ref="J28">IF(G28="","", SWITCH(INDEX(Herbs!$A:$A,MATCH(G28,Herbs!$B:$B,0)),1,1,2,3,3,9,4,36,5,180,6,1080,0)*F28)</f>
        <v>36</v>
      </c>
      <c r="K28" s="90" t="str">
        <f t="array" ref="K28">IF(G28="","",INDEX(Herbs!$C:$C,MATCH(G28,Herbs!$B:$B,0)))</f>
        <v>Agitating</v>
      </c>
      <c r="L28" s="89"/>
      <c r="M28" s="91"/>
      <c r="N28" s="88" t="str">
        <f t="array" ref="N28">IF(M28="","",INDEX(Herbs!$J:$J,MATCH(M28,Herbs!$B:$B,0)))</f>
        <v/>
      </c>
      <c r="O28" s="88">
        <f t="array" ref="O28">IF(M28:M632="",0, INDEX(Herbs!A:A,MATCH(M28,Herbs!B:B,0)))</f>
        <v>0</v>
      </c>
      <c r="P28" s="89" t="str">
        <f t="array" ref="P28">IF(M28="","", SWITCH(INDEX(Herbs!$A:$A,MATCH(M28,Herbs!$B:$B,0)),1,1,2,3,3,9,4,36,5,180,6,1080,0)*L28)</f>
        <v/>
      </c>
      <c r="Q28" s="90" t="str">
        <f t="array" ref="Q28">IF(M28="","",INDEX(Herbs!$C:$C,MATCH(M28,Herbs!$B:$B,0)))</f>
        <v/>
      </c>
      <c r="R28" s="89"/>
      <c r="S28" s="91"/>
      <c r="T28" s="88" t="str">
        <f t="array" ref="T28">IF(S28="","",INDEX(Herbs!$J:$J,MATCH(S28,Herbs!$B:$B,0)))</f>
        <v/>
      </c>
      <c r="U28" s="88">
        <f t="array" ref="U28">IF(S28:S632="",0, INDEX(Herbs!A:A,MATCH(S28,Herbs!B:B,0)))</f>
        <v>0</v>
      </c>
      <c r="V28" s="89" t="str">
        <f t="array" ref="V28">IF(S28="","", SWITCH(INDEX(Herbs!$A:$A,MATCH(S28,Herbs!$B:$B,0)),1,1,2,3,3,9,4,36,5,180,6,1080,0)*R28)</f>
        <v/>
      </c>
      <c r="W28" s="90" t="str">
        <f t="array" ref="W28">IF(S28="","",INDEX(Herbs!$C:$C,MATCH(S28,Herbs!$B:$B,0)))</f>
        <v/>
      </c>
    </row>
    <row r="29" ht="41.25" customHeight="1">
      <c r="C29" s="75"/>
      <c r="D29" s="85" t="str">
        <f>C28</f>
        <v>Watercaller Elixir</v>
      </c>
      <c r="E29" s="85" t="s">
        <v>322</v>
      </c>
      <c r="F29" s="89"/>
      <c r="G29" s="91"/>
      <c r="H29" s="88" t="str">
        <f t="array" ref="H29">IF(G29="","",INDEX(Herbs!$J:$J,MATCH(G29,Herbs!$B:$B,0)))</f>
        <v/>
      </c>
      <c r="I29" s="13">
        <f t="array" ref="I29">IF(G29:G632="",0, INDEX(Herbs!A:A,MATCH(G29,Herbs!B:B,0)))</f>
        <v>0</v>
      </c>
      <c r="J29" s="89" t="str">
        <f t="array" ref="J29">IF(G29="","", SWITCH(INDEX(Herbs!$A:$A,MATCH(G29,Herbs!$B:$B,0)),1,1,2,3,3,9,4,36,5,180,6,1080,0)*F29)</f>
        <v/>
      </c>
      <c r="K29" s="90" t="str">
        <f t="array" ref="K29">IF(G29="","",INDEX(Herbs!$C:$C,MATCH(G29,Herbs!$B:$B,0)))</f>
        <v/>
      </c>
      <c r="L29" s="89"/>
      <c r="M29" s="91"/>
      <c r="N29" s="88" t="str">
        <f t="array" ref="N29">IF(M29="","",INDEX(Herbs!$J:$J,MATCH(M29,Herbs!$B:$B,0)))</f>
        <v/>
      </c>
      <c r="O29" s="88">
        <f t="array" ref="O29">IF(M29:M632="",0, INDEX(Herbs!A:A,MATCH(M29,Herbs!B:B,0)))</f>
        <v>0</v>
      </c>
      <c r="P29" s="89" t="str">
        <f t="array" ref="P29">IF(M29="","", SWITCH(INDEX(Herbs!$A:$A,MATCH(M29,Herbs!$B:$B,0)),1,1,2,3,3,9,4,36,5,180,6,1080,0)*L29)</f>
        <v/>
      </c>
      <c r="Q29" s="90" t="str">
        <f t="array" ref="Q29">IF(M29="","",INDEX(Herbs!$C:$C,MATCH(M29,Herbs!$B:$B,0)))</f>
        <v/>
      </c>
      <c r="R29" s="89"/>
      <c r="S29" s="91"/>
      <c r="T29" s="88" t="str">
        <f t="array" ref="T29">IF(S29="","",INDEX(Herbs!$J:$J,MATCH(S29,Herbs!$B:$B,0)))</f>
        <v/>
      </c>
      <c r="U29" s="88">
        <f t="array" ref="U29">IF(S29:S632="",0, INDEX(Herbs!A:A,MATCH(S29,Herbs!B:B,0)))</f>
        <v>0</v>
      </c>
      <c r="V29" s="89" t="str">
        <f t="array" ref="V29">IF(S29="","", SWITCH(INDEX(Herbs!$A:$A,MATCH(S29,Herbs!$B:$B,0)),1,1,2,3,3,9,4,36,5,180,6,1080,0)*R29)</f>
        <v/>
      </c>
      <c r="W29" s="90" t="str">
        <f t="array" ref="W29">IF(S29="","",INDEX(Herbs!$C:$C,MATCH(S29,Herbs!$B:$B,0)))</f>
        <v/>
      </c>
    </row>
    <row r="30" ht="41.25" customHeight="1">
      <c r="C30" s="75"/>
      <c r="D30" s="85" t="str">
        <f>C28</f>
        <v>Watercaller Elixir</v>
      </c>
      <c r="E30" s="73" t="s">
        <v>323</v>
      </c>
      <c r="F30" s="86">
        <v>2.0</v>
      </c>
      <c r="G30" s="87" t="s">
        <v>337</v>
      </c>
      <c r="H30" s="88" t="str">
        <f t="array" ref="H30">IF(G30="","",INDEX(Herbs!$J:$J,MATCH(G30,Herbs!$B:$B,0)))</f>
        <v/>
      </c>
      <c r="I30" s="13">
        <f t="array" ref="I30">IF(G30:G632="",0, INDEX(Herbs!A:A,MATCH(G30,Herbs!B:B,0)))</f>
        <v>3</v>
      </c>
      <c r="J30" s="89">
        <f t="array" ref="J30">IF(G30="","", SWITCH(INDEX(Herbs!$A:$A,MATCH(G30,Herbs!$B:$B,0)),1,1,2,3,3,9,4,36,5,180,6,1080,0)*F30)</f>
        <v>18</v>
      </c>
      <c r="K30" s="90" t="str">
        <f t="array" ref="K30">IF(G30="","",INDEX(Herbs!$E:$E,MATCH(G30,Herbs!$B:$B,0)))</f>
        <v>Water</v>
      </c>
      <c r="L30" s="89"/>
      <c r="M30" s="91"/>
      <c r="N30" s="88" t="str">
        <f t="array" ref="N30">IF(M30="","",INDEX(Herbs!$J:$J,MATCH(M30,Herbs!$B:$B,0)))</f>
        <v/>
      </c>
      <c r="O30" s="88">
        <f t="array" ref="O30">IF(M30:M632="",0, INDEX(Herbs!A:A,MATCH(M30,Herbs!B:B,0)))</f>
        <v>0</v>
      </c>
      <c r="P30" s="89" t="str">
        <f t="array" ref="P30">IF(M30="","", SWITCH(INDEX(Herbs!$A:$A,MATCH(M30,Herbs!$B:$B,0)),1,1,2,3,3,9,4,36,5,180,6,1080,0)*L30)</f>
        <v/>
      </c>
      <c r="Q30" s="90" t="str">
        <f t="array" ref="Q30">IF(M30="","",INDEX(Herbs!$E:$E,MATCH(M30,Herbs!$B:$B,0)))</f>
        <v/>
      </c>
      <c r="R30" s="89"/>
      <c r="S30" s="91"/>
      <c r="T30" s="88" t="str">
        <f t="array" ref="T30">IF(S30="","",INDEX(Herbs!$J:$J,MATCH(S30,Herbs!$B:$B,0)))</f>
        <v/>
      </c>
      <c r="U30" s="88">
        <f t="array" ref="U30">IF(S30:S632="",0, INDEX(Herbs!A:A,MATCH(S30,Herbs!B:B,0)))</f>
        <v>0</v>
      </c>
      <c r="V30" s="89" t="str">
        <f t="array" ref="V30">IF(S30="","", SWITCH(INDEX(Herbs!$A:$A,MATCH(S30,Herbs!$B:$B,0)),1,1,2,3,3,9,4,36,5,180,6,1080,0)*R30)</f>
        <v/>
      </c>
      <c r="W30" s="90" t="str">
        <f t="array" ref="W30">IF(S30="","",INDEX(Herbs!$E:$E,MATCH(S30,Herbs!$B:$B,0)))</f>
        <v/>
      </c>
    </row>
    <row r="31" ht="41.25" customHeight="1">
      <c r="C31" s="75"/>
      <c r="D31" s="85" t="str">
        <f>C28</f>
        <v>Watercaller Elixir</v>
      </c>
      <c r="E31" s="73" t="s">
        <v>325</v>
      </c>
      <c r="F31" s="89">
        <v>1.0</v>
      </c>
      <c r="G31" s="91" t="s">
        <v>329</v>
      </c>
      <c r="H31" s="88" t="str">
        <f t="array" ref="H31">IF(G31="","",INDEX(Herbs!$J:$J,MATCH(G31,Herbs!$B:$B,0)))</f>
        <v/>
      </c>
      <c r="I31" s="13">
        <f t="array" ref="I31">IF(G31:G632="",0, INDEX(Herbs!A:A,MATCH(G31,Herbs!B:B,0)))</f>
        <v>3</v>
      </c>
      <c r="J31" s="89">
        <f t="array" ref="J31">IF(G31="","", SWITCH(INDEX(Herbs!$A:$A,MATCH(G31,Herbs!$B:$B,0)),1,1,2,3,3,9,4,36,5,180,6,1080,0)*F31)</f>
        <v>9</v>
      </c>
      <c r="K31" s="90" t="str">
        <f t="array" ref="K31">IF(G31="","",INDEX(Herbs!$E:$E,MATCH(G31,Herbs!$B:$B,0)))</f>
        <v>Condensing</v>
      </c>
      <c r="L31" s="89"/>
      <c r="M31" s="91"/>
      <c r="N31" s="88" t="str">
        <f t="array" ref="N31">IF(M31="","",INDEX(Herbs!$J:$J,MATCH(M31,Herbs!$B:$B,0)))</f>
        <v/>
      </c>
      <c r="O31" s="88">
        <f t="array" ref="O31">IF(M31:M632="",0, INDEX(Herbs!A:A,MATCH(M31,Herbs!B:B,0)))</f>
        <v>0</v>
      </c>
      <c r="P31" s="89" t="str">
        <f t="array" ref="P31">IF(M31="","", SWITCH(INDEX(Herbs!$A:$A,MATCH(M31,Herbs!$B:$B,0)),1,1,2,3,3,9,4,36,5,180,6,1080,0)*L31)</f>
        <v/>
      </c>
      <c r="Q31" s="90" t="str">
        <f t="array" ref="Q31">IF(M31="","",INDEX(Herbs!$E:$E,MATCH(M31,Herbs!$B:$B,0)))</f>
        <v/>
      </c>
      <c r="R31" s="89"/>
      <c r="S31" s="91"/>
      <c r="T31" s="88" t="str">
        <f t="array" ref="T31">IF(S31="","",INDEX(Herbs!$J:$J,MATCH(S31,Herbs!$B:$B,0)))</f>
        <v/>
      </c>
      <c r="U31" s="88">
        <f t="array" ref="U31">IF(S31:S632="",0, INDEX(Herbs!A:A,MATCH(S31,Herbs!B:B,0)))</f>
        <v>0</v>
      </c>
      <c r="V31" s="89" t="str">
        <f t="array" ref="V31">IF(S31="","", SWITCH(INDEX(Herbs!$A:$A,MATCH(S31,Herbs!$B:$B,0)),1,1,2,3,3,9,4,36,5,180,6,1080,0)*R31)</f>
        <v/>
      </c>
      <c r="W31" s="90" t="str">
        <f t="array" ref="W31">IF(S31="","",INDEX(Herbs!$E:$E,MATCH(S31,Herbs!$B:$B,0)))</f>
        <v/>
      </c>
    </row>
    <row r="32" ht="41.25" customHeight="1">
      <c r="A32" s="92"/>
      <c r="B32" s="92"/>
      <c r="C32" s="93"/>
      <c r="D32" s="94" t="str">
        <f>C28</f>
        <v>Watercaller Elixir</v>
      </c>
      <c r="E32" s="95" t="s">
        <v>326</v>
      </c>
      <c r="F32" s="96">
        <v>1.0</v>
      </c>
      <c r="G32" s="97" t="s">
        <v>338</v>
      </c>
      <c r="H32" s="98" t="str">
        <f t="array" ref="H32">IF(G32="","",INDEX(Herbs!$J:$J,MATCH(G32,Herbs!$B:$B,0)))</f>
        <v/>
      </c>
      <c r="I32" s="99">
        <f t="array" ref="I32">IF(G32:G632="",0, INDEX(Herbs!A:A,MATCH(G32,Herbs!B:B,0)))</f>
        <v>2</v>
      </c>
      <c r="J32" s="100">
        <f t="array" ref="J32">IF(G32="","", SWITCH(INDEX(Herbs!$A:$A,MATCH(G32,Herbs!$B:$B,0)),1,1,2,3,3,9,4,36,5,180,6,1080,0)*F32)</f>
        <v>3</v>
      </c>
      <c r="K32" s="101" t="str">
        <f t="array" ref="K32">IF(G32="","",INDEX(Herbs!$G:$G,MATCH(G32,Herbs!$B:$B,0)))</f>
        <v>Heat</v>
      </c>
      <c r="L32" s="100"/>
      <c r="M32" s="97"/>
      <c r="N32" s="98" t="str">
        <f t="array" ref="N32">IF(M32="","",INDEX(Herbs!$J:$J,MATCH(M32,Herbs!$B:$B,0)))</f>
        <v/>
      </c>
      <c r="O32" s="98">
        <f t="array" ref="O32">IF(M32:M632="",0, INDEX(Herbs!A:A,MATCH(M32,Herbs!B:B,0)))</f>
        <v>0</v>
      </c>
      <c r="P32" s="100" t="str">
        <f t="array" ref="P32">IF(M32="","", SWITCH(INDEX(Herbs!$A:$A,MATCH(M32,Herbs!$B:$B,0)),1,1,2,3,3,9,4,36,5,180,6,1080,0)*L32)</f>
        <v/>
      </c>
      <c r="Q32" s="101" t="str">
        <f t="array" ref="Q32">IF(M32="","",INDEX(Herbs!$G:$G,MATCH(M32,Herbs!$B:$B,0)))</f>
        <v/>
      </c>
      <c r="R32" s="100"/>
      <c r="S32" s="97"/>
      <c r="T32" s="98" t="str">
        <f t="array" ref="T32">IF(S32="","",INDEX(Herbs!$J:$J,MATCH(S32,Herbs!$B:$B,0)))</f>
        <v/>
      </c>
      <c r="U32" s="98">
        <f t="array" ref="U32">IF(S32:S632="",0, INDEX(Herbs!A:A,MATCH(S32,Herbs!B:B,0)))</f>
        <v>0</v>
      </c>
      <c r="V32" s="100" t="str">
        <f t="array" ref="V32">IF(S32="","", SWITCH(INDEX(Herbs!$A:$A,MATCH(S32,Herbs!$B:$B,0)),1,1,2,3,3,9,4,36,5,180,6,1080,0)*R32)</f>
        <v/>
      </c>
      <c r="W32" s="101" t="str">
        <f t="array" ref="W32">IF(S32="","",INDEX(Herbs!$G:$G,MATCH(S32,Herbs!$B:$B,0)))</f>
        <v/>
      </c>
    </row>
    <row r="33" ht="41.25" customHeight="1">
      <c r="A33" s="82" t="s">
        <v>34</v>
      </c>
      <c r="B33" s="83">
        <v>4.0</v>
      </c>
      <c r="C33" s="84" t="s">
        <v>47</v>
      </c>
      <c r="D33" s="85" t="str">
        <f>C33</f>
        <v>Woodcaller Elixir</v>
      </c>
      <c r="E33" s="85" t="s">
        <v>320</v>
      </c>
      <c r="F33" s="86">
        <v>4.0</v>
      </c>
      <c r="G33" s="87" t="s">
        <v>328</v>
      </c>
      <c r="H33" s="88" t="str">
        <f t="array" ref="H33">IF(G33="","",INDEX(Herbs!$J:$J,MATCH(G33,Herbs!$B:$B,0)))</f>
        <v/>
      </c>
      <c r="I33" s="13">
        <f t="array" ref="I33">IF(G33:G632="",0, INDEX(Herbs!A:A,MATCH(G33,Herbs!B:B,0)))</f>
        <v>3</v>
      </c>
      <c r="J33" s="89">
        <f t="array" ref="J33">IF(G33="","", SWITCH(INDEX(Herbs!$A:$A,MATCH(G33,Herbs!$B:$B,0)),1,1,2,3,3,9,4,36,5,180,6,1080,0)*F33)</f>
        <v>36</v>
      </c>
      <c r="K33" s="90" t="str">
        <f t="array" ref="K33">IF(G33="","",INDEX(Herbs!$C:$C,MATCH(G33,Herbs!$B:$B,0)))</f>
        <v>Agitating</v>
      </c>
      <c r="L33" s="86"/>
      <c r="M33" s="87"/>
      <c r="N33" s="88" t="str">
        <f t="array" ref="N33">IF(M33="","",INDEX(Herbs!$J:$J,MATCH(M33,Herbs!$B:$B,0)))</f>
        <v/>
      </c>
      <c r="O33" s="88">
        <f t="array" ref="O33">IF(M33:M632="",0, INDEX(Herbs!A:A,MATCH(M33,Herbs!B:B,0)))</f>
        <v>0</v>
      </c>
      <c r="P33" s="89" t="str">
        <f t="array" ref="P33">IF(M33="","", SWITCH(INDEX(Herbs!$A:$A,MATCH(M33,Herbs!$B:$B,0)),1,1,2,3,3,9,4,36,5,180,6,1080,0)*L33)</f>
        <v/>
      </c>
      <c r="Q33" s="90" t="str">
        <f t="array" ref="Q33">IF(M33="","",INDEX(Herbs!$C:$C,MATCH(M33,Herbs!$B:$B,0)))</f>
        <v/>
      </c>
      <c r="R33" s="89"/>
      <c r="S33" s="91"/>
      <c r="T33" s="88" t="str">
        <f t="array" ref="T33">IF(S33="","",INDEX(Herbs!$J:$J,MATCH(S33,Herbs!$B:$B,0)))</f>
        <v/>
      </c>
      <c r="U33" s="88">
        <f t="array" ref="U33">IF(S33:S632="",0, INDEX(Herbs!A:A,MATCH(S33,Herbs!B:B,0)))</f>
        <v>0</v>
      </c>
      <c r="V33" s="89" t="str">
        <f t="array" ref="V33">IF(S33="","", SWITCH(INDEX(Herbs!$A:$A,MATCH(S33,Herbs!$B:$B,0)),1,1,2,3,3,9,4,36,5,180,6,1080,0)*R33)</f>
        <v/>
      </c>
      <c r="W33" s="90" t="str">
        <f t="array" ref="W33">IF(S33="","",INDEX(Herbs!$C:$C,MATCH(S33,Herbs!$B:$B,0)))</f>
        <v/>
      </c>
    </row>
    <row r="34" ht="41.25" customHeight="1">
      <c r="C34" s="75"/>
      <c r="D34" s="85" t="str">
        <f>C33</f>
        <v>Woodcaller Elixir</v>
      </c>
      <c r="E34" s="85" t="s">
        <v>322</v>
      </c>
      <c r="F34" s="89"/>
      <c r="G34" s="91"/>
      <c r="H34" s="88" t="str">
        <f t="array" ref="H34">IF(G34="","",INDEX(Herbs!$J:$J,MATCH(G34,Herbs!$B:$B,0)))</f>
        <v/>
      </c>
      <c r="I34" s="13">
        <f t="array" ref="I34">IF(G34:G632="",0, INDEX(Herbs!A:A,MATCH(G34,Herbs!B:B,0)))</f>
        <v>0</v>
      </c>
      <c r="J34" s="89" t="str">
        <f t="array" ref="J34">IF(G34="","", SWITCH(INDEX(Herbs!$A:$A,MATCH(G34,Herbs!$B:$B,0)),1,1,2,3,3,9,4,36,5,180,6,1080,0)*F34)</f>
        <v/>
      </c>
      <c r="K34" s="90" t="str">
        <f t="array" ref="K34">IF(G34="","",INDEX(Herbs!$C:$C,MATCH(G34,Herbs!$B:$B,0)))</f>
        <v/>
      </c>
      <c r="L34" s="89"/>
      <c r="M34" s="91"/>
      <c r="N34" s="88" t="str">
        <f t="array" ref="N34">IF(M34="","",INDEX(Herbs!$J:$J,MATCH(M34,Herbs!$B:$B,0)))</f>
        <v/>
      </c>
      <c r="O34" s="88">
        <f t="array" ref="O34">IF(M34:M632="",0, INDEX(Herbs!A:A,MATCH(M34,Herbs!B:B,0)))</f>
        <v>0</v>
      </c>
      <c r="P34" s="89" t="str">
        <f t="array" ref="P34">IF(M34="","", SWITCH(INDEX(Herbs!$A:$A,MATCH(M34,Herbs!$B:$B,0)),1,1,2,3,3,9,4,36,5,180,6,1080,0)*L34)</f>
        <v/>
      </c>
      <c r="Q34" s="90" t="str">
        <f t="array" ref="Q34">IF(M34="","",INDEX(Herbs!$C:$C,MATCH(M34,Herbs!$B:$B,0)))</f>
        <v/>
      </c>
      <c r="R34" s="89"/>
      <c r="S34" s="91"/>
      <c r="T34" s="88" t="str">
        <f t="array" ref="T34">IF(S34="","",INDEX(Herbs!$J:$J,MATCH(S34,Herbs!$B:$B,0)))</f>
        <v/>
      </c>
      <c r="U34" s="88">
        <f t="array" ref="U34">IF(S34:S632="",0, INDEX(Herbs!A:A,MATCH(S34,Herbs!B:B,0)))</f>
        <v>0</v>
      </c>
      <c r="V34" s="89" t="str">
        <f t="array" ref="V34">IF(S34="","", SWITCH(INDEX(Herbs!$A:$A,MATCH(S34,Herbs!$B:$B,0)),1,1,2,3,3,9,4,36,5,180,6,1080,0)*R34)</f>
        <v/>
      </c>
      <c r="W34" s="90" t="str">
        <f t="array" ref="W34">IF(S34="","",INDEX(Herbs!$C:$C,MATCH(S34,Herbs!$B:$B,0)))</f>
        <v/>
      </c>
    </row>
    <row r="35" ht="41.25" customHeight="1">
      <c r="C35" s="75"/>
      <c r="D35" s="85" t="str">
        <f>C33</f>
        <v>Woodcaller Elixir</v>
      </c>
      <c r="E35" s="73" t="s">
        <v>323</v>
      </c>
      <c r="F35" s="86">
        <v>2.0</v>
      </c>
      <c r="G35" s="87" t="s">
        <v>339</v>
      </c>
      <c r="H35" s="88" t="str">
        <f t="array" ref="H35">IF(G35="","",INDEX(Herbs!$J:$J,MATCH(G35,Herbs!$B:$B,0)))</f>
        <v/>
      </c>
      <c r="I35" s="13">
        <f t="array" ref="I35">IF(G35:G632="",0, INDEX(Herbs!A:A,MATCH(G35,Herbs!B:B,0)))</f>
        <v>3</v>
      </c>
      <c r="J35" s="89">
        <f t="array" ref="J35">IF(G35="","", SWITCH(INDEX(Herbs!$A:$A,MATCH(G35,Herbs!$B:$B,0)),1,1,2,3,3,9,4,36,5,180,6,1080,0)*F35)</f>
        <v>18</v>
      </c>
      <c r="K35" s="90" t="str">
        <f t="array" ref="K35">IF(G35="","",INDEX(Herbs!$E:$E,MATCH(G35,Herbs!$B:$B,0)))</f>
        <v>Wood</v>
      </c>
      <c r="L35" s="86"/>
      <c r="M35" s="87"/>
      <c r="N35" s="88" t="str">
        <f t="array" ref="N35">IF(M35="","",INDEX(Herbs!$J:$J,MATCH(M35,Herbs!$B:$B,0)))</f>
        <v/>
      </c>
      <c r="O35" s="88">
        <f t="array" ref="O35">IF(M35:M632="",0, INDEX(Herbs!A:A,MATCH(M35,Herbs!B:B,0)))</f>
        <v>0</v>
      </c>
      <c r="P35" s="89" t="str">
        <f t="array" ref="P35">IF(M35="","", SWITCH(INDEX(Herbs!$A:$A,MATCH(M35,Herbs!$B:$B,0)),1,1,2,3,3,9,4,36,5,180,6,1080,0)*L35)</f>
        <v/>
      </c>
      <c r="Q35" s="90" t="str">
        <f t="array" ref="Q35">IF(M35="","",INDEX(Herbs!$E:$E,MATCH(M35,Herbs!$B:$B,0)))</f>
        <v/>
      </c>
      <c r="R35" s="89"/>
      <c r="S35" s="91"/>
      <c r="T35" s="88" t="str">
        <f t="array" ref="T35">IF(S35="","",INDEX(Herbs!$J:$J,MATCH(S35,Herbs!$B:$B,0)))</f>
        <v/>
      </c>
      <c r="U35" s="88">
        <f t="array" ref="U35">IF(S35:S632="",0, INDEX(Herbs!A:A,MATCH(S35,Herbs!B:B,0)))</f>
        <v>0</v>
      </c>
      <c r="V35" s="89" t="str">
        <f t="array" ref="V35">IF(S35="","", SWITCH(INDEX(Herbs!$A:$A,MATCH(S35,Herbs!$B:$B,0)),1,1,2,3,3,9,4,36,5,180,6,1080,0)*R35)</f>
        <v/>
      </c>
      <c r="W35" s="90" t="str">
        <f t="array" ref="W35">IF(S35="","",INDEX(Herbs!$E:$E,MATCH(S35,Herbs!$B:$B,0)))</f>
        <v/>
      </c>
    </row>
    <row r="36" ht="41.25" customHeight="1">
      <c r="C36" s="75"/>
      <c r="D36" s="85" t="str">
        <f>C33</f>
        <v>Woodcaller Elixir</v>
      </c>
      <c r="E36" s="73" t="s">
        <v>325</v>
      </c>
      <c r="F36" s="89">
        <v>1.0</v>
      </c>
      <c r="G36" s="91" t="s">
        <v>329</v>
      </c>
      <c r="H36" s="88" t="str">
        <f t="array" ref="H36">IF(G36="","",INDEX(Herbs!$J:$J,MATCH(G36,Herbs!$B:$B,0)))</f>
        <v/>
      </c>
      <c r="I36" s="13">
        <f t="array" ref="I36">IF(G36:G632="",0, INDEX(Herbs!A:A,MATCH(G36,Herbs!B:B,0)))</f>
        <v>3</v>
      </c>
      <c r="J36" s="89">
        <f t="array" ref="J36">IF(G36="","", SWITCH(INDEX(Herbs!$A:$A,MATCH(G36,Herbs!$B:$B,0)),1,1,2,3,3,9,4,36,5,180,6,1080,0)*F36)</f>
        <v>9</v>
      </c>
      <c r="K36" s="90" t="str">
        <f t="array" ref="K36">IF(G36="","",INDEX(Herbs!$E:$E,MATCH(G36,Herbs!$B:$B,0)))</f>
        <v>Condensing</v>
      </c>
      <c r="L36" s="89"/>
      <c r="M36" s="91"/>
      <c r="N36" s="88" t="str">
        <f t="array" ref="N36">IF(M36="","",INDEX(Herbs!$J:$J,MATCH(M36,Herbs!$B:$B,0)))</f>
        <v/>
      </c>
      <c r="O36" s="88">
        <f t="array" ref="O36">IF(M36:M632="",0, INDEX(Herbs!A:A,MATCH(M36,Herbs!B:B,0)))</f>
        <v>0</v>
      </c>
      <c r="P36" s="89" t="str">
        <f t="array" ref="P36">IF(M36="","", SWITCH(INDEX(Herbs!$A:$A,MATCH(M36,Herbs!$B:$B,0)),1,1,2,3,3,9,4,36,5,180,6,1080,0)*L36)</f>
        <v/>
      </c>
      <c r="Q36" s="90" t="str">
        <f t="array" ref="Q36">IF(M36="","",INDEX(Herbs!$E:$E,MATCH(M36,Herbs!$B:$B,0)))</f>
        <v/>
      </c>
      <c r="R36" s="89"/>
      <c r="S36" s="91"/>
      <c r="T36" s="88" t="str">
        <f t="array" ref="T36">IF(S36="","",INDEX(Herbs!$J:$J,MATCH(S36,Herbs!$B:$B,0)))</f>
        <v/>
      </c>
      <c r="U36" s="88">
        <f t="array" ref="U36">IF(S36:S632="",0, INDEX(Herbs!A:A,MATCH(S36,Herbs!B:B,0)))</f>
        <v>0</v>
      </c>
      <c r="V36" s="89" t="str">
        <f t="array" ref="V36">IF(S36="","", SWITCH(INDEX(Herbs!$A:$A,MATCH(S36,Herbs!$B:$B,0)),1,1,2,3,3,9,4,36,5,180,6,1080,0)*R36)</f>
        <v/>
      </c>
      <c r="W36" s="90" t="str">
        <f t="array" ref="W36">IF(S36="","",INDEX(Herbs!$E:$E,MATCH(S36,Herbs!$B:$B,0)))</f>
        <v/>
      </c>
    </row>
    <row r="37" ht="41.25" customHeight="1">
      <c r="A37" s="92"/>
      <c r="B37" s="92"/>
      <c r="C37" s="93"/>
      <c r="D37" s="94" t="str">
        <f>C33</f>
        <v>Woodcaller Elixir</v>
      </c>
      <c r="E37" s="95" t="s">
        <v>326</v>
      </c>
      <c r="F37" s="96">
        <v>1.0</v>
      </c>
      <c r="G37" s="97" t="s">
        <v>336</v>
      </c>
      <c r="H37" s="98" t="str">
        <f t="array" ref="H37">IF(G37="","",INDEX(Herbs!$J:$J,MATCH(G37,Herbs!$B:$B,0)))</f>
        <v/>
      </c>
      <c r="I37" s="99">
        <f t="array" ref="I37">IF(G37:G632="",0, INDEX(Herbs!A:A,MATCH(G37,Herbs!B:B,0)))</f>
        <v>2</v>
      </c>
      <c r="J37" s="100">
        <f t="array" ref="J37">IF(G37="","", SWITCH(INDEX(Herbs!$A:$A,MATCH(G37,Herbs!$B:$B,0)),1,1,2,3,3,9,4,36,5,180,6,1080,0)*F37)</f>
        <v>3</v>
      </c>
      <c r="K37" s="101" t="str">
        <f t="array" ref="K37">IF(G37="","",INDEX(Herbs!$G:$G,MATCH(G37,Herbs!$B:$B,0)))</f>
        <v>Heat</v>
      </c>
      <c r="L37" s="96"/>
      <c r="M37" s="97"/>
      <c r="N37" s="98" t="str">
        <f t="array" ref="N37">IF(M37="","",INDEX(Herbs!$J:$J,MATCH(M37,Herbs!$B:$B,0)))</f>
        <v/>
      </c>
      <c r="O37" s="98">
        <f t="array" ref="O37">IF(M37:M632="",0, INDEX(Herbs!A:A,MATCH(M37,Herbs!B:B,0)))</f>
        <v>0</v>
      </c>
      <c r="P37" s="100" t="str">
        <f t="array" ref="P37">IF(M37="","", SWITCH(INDEX(Herbs!$A:$A,MATCH(M37,Herbs!$B:$B,0)),1,1,2,3,3,9,4,36,5,180,6,1080,0)*L37)</f>
        <v/>
      </c>
      <c r="Q37" s="101" t="str">
        <f t="array" ref="Q37">IF(M37="","",INDEX(Herbs!$G:$G,MATCH(M37,Herbs!$B:$B,0)))</f>
        <v/>
      </c>
      <c r="R37" s="100"/>
      <c r="S37" s="97"/>
      <c r="T37" s="98" t="str">
        <f t="array" ref="T37">IF(S37="","",INDEX(Herbs!$J:$J,MATCH(S37,Herbs!$B:$B,0)))</f>
        <v/>
      </c>
      <c r="U37" s="98">
        <f t="array" ref="U37">IF(S37:S632="",0, INDEX(Herbs!A:A,MATCH(S37,Herbs!B:B,0)))</f>
        <v>0</v>
      </c>
      <c r="V37" s="100" t="str">
        <f t="array" ref="V37">IF(S37="","", SWITCH(INDEX(Herbs!$A:$A,MATCH(S37,Herbs!$B:$B,0)),1,1,2,3,3,9,4,36,5,180,6,1080,0)*R37)</f>
        <v/>
      </c>
      <c r="W37" s="101" t="str">
        <f t="array" ref="W37">IF(S37="","",INDEX(Herbs!$G:$G,MATCH(S37,Herbs!$B:$B,0)))</f>
        <v/>
      </c>
    </row>
    <row r="38" ht="41.25" customHeight="1">
      <c r="A38" s="82" t="s">
        <v>50</v>
      </c>
      <c r="B38" s="83">
        <v>1.0</v>
      </c>
      <c r="C38" s="84" t="s">
        <v>49</v>
      </c>
      <c r="D38" s="85" t="str">
        <f>C38</f>
        <v>Wild Beast Elixir</v>
      </c>
      <c r="E38" s="85" t="s">
        <v>320</v>
      </c>
      <c r="F38" s="86">
        <v>2.0</v>
      </c>
      <c r="G38" s="87" t="s">
        <v>321</v>
      </c>
      <c r="H38" s="88" t="str">
        <f t="array" ref="H38">IF(G38="","",INDEX(Herbs!$J:$J,MATCH(G38,Herbs!$B:$B,0)))</f>
        <v/>
      </c>
      <c r="I38" s="13">
        <f t="array" ref="I38">IF(G38:G632="",0, INDEX(Herbs!A:A,MATCH(G38,Herbs!B:B,0)))</f>
        <v>2</v>
      </c>
      <c r="J38" s="89">
        <f t="array" ref="J38">IF(G38="","", SWITCH(INDEX(Herbs!$A:$A,MATCH(G38,Herbs!$B:$B,0)),1,1,2,3,3,9,4,36,5,180,6,1080,0)*F38)</f>
        <v>6</v>
      </c>
      <c r="K38" s="90" t="str">
        <f t="array" ref="K38">IF(G38="","",INDEX(Herbs!$C:$C,MATCH(G38,Herbs!$B:$B,0)))</f>
        <v>Agitating</v>
      </c>
      <c r="L38" s="89"/>
      <c r="M38" s="91"/>
      <c r="N38" s="88" t="str">
        <f t="array" ref="N38">IF(M38="","",INDEX(Herbs!$J:$J,MATCH(M38,Herbs!$B:$B,0)))</f>
        <v/>
      </c>
      <c r="O38" s="88">
        <f t="array" ref="O38">IF(M38:M632="",0, INDEX(Herbs!A:A,MATCH(M38,Herbs!B:B,0)))</f>
        <v>0</v>
      </c>
      <c r="P38" s="89" t="str">
        <f t="array" ref="P38">IF(M38="","", SWITCH(INDEX(Herbs!$A:$A,MATCH(M38,Herbs!$B:$B,0)),1,1,2,3,3,9,4,36,5,180,6,1080,0)*L38)</f>
        <v/>
      </c>
      <c r="Q38" s="90" t="str">
        <f t="array" ref="Q38">IF(M38="","",INDEX(Herbs!$C:$C,MATCH(M38,Herbs!$B:$B,0)))</f>
        <v/>
      </c>
      <c r="R38" s="89"/>
      <c r="S38" s="91"/>
      <c r="T38" s="88" t="str">
        <f t="array" ref="T38">IF(S38="","",INDEX(Herbs!$J:$J,MATCH(S38,Herbs!$B:$B,0)))</f>
        <v/>
      </c>
      <c r="U38" s="88">
        <f t="array" ref="U38">IF(S38:S632="",0, INDEX(Herbs!A:A,MATCH(S38,Herbs!B:B,0)))</f>
        <v>0</v>
      </c>
      <c r="V38" s="89" t="str">
        <f t="array" ref="V38">IF(S38="","", SWITCH(INDEX(Herbs!$A:$A,MATCH(S38,Herbs!$B:$B,0)),1,1,2,3,3,9,4,36,5,180,6,1080,0)*R38)</f>
        <v/>
      </c>
      <c r="W38" s="90" t="str">
        <f t="array" ref="W38">IF(S38="","",INDEX(Herbs!$C:$C,MATCH(S38,Herbs!$B:$B,0)))</f>
        <v/>
      </c>
    </row>
    <row r="39" ht="41.25" customHeight="1">
      <c r="C39" s="75"/>
      <c r="D39" s="85" t="str">
        <f>C38</f>
        <v>Wild Beast Elixir</v>
      </c>
      <c r="E39" s="85" t="s">
        <v>322</v>
      </c>
      <c r="F39" s="89"/>
      <c r="G39" s="91"/>
      <c r="H39" s="88" t="str">
        <f t="array" ref="H39">IF(G39="","",INDEX(Herbs!$J:$J,MATCH(G39,Herbs!$B:$B,0)))</f>
        <v/>
      </c>
      <c r="I39" s="13">
        <f t="array" ref="I39">IF(G39:G632="",0, INDEX(Herbs!A:A,MATCH(G39,Herbs!B:B,0)))</f>
        <v>0</v>
      </c>
      <c r="J39" s="89" t="str">
        <f t="array" ref="J39">IF(G39="","", SWITCH(INDEX(Herbs!$A:$A,MATCH(G39,Herbs!$B:$B,0)),1,1,2,3,3,9,4,36,5,180,6,1080,0)*F39)</f>
        <v/>
      </c>
      <c r="K39" s="90" t="str">
        <f t="array" ref="K39">IF(G39="","",INDEX(Herbs!$C:$C,MATCH(G39,Herbs!$B:$B,0)))</f>
        <v/>
      </c>
      <c r="L39" s="89"/>
      <c r="M39" s="91"/>
      <c r="N39" s="88" t="str">
        <f t="array" ref="N39">IF(M39="","",INDEX(Herbs!$J:$J,MATCH(M39,Herbs!$B:$B,0)))</f>
        <v/>
      </c>
      <c r="O39" s="88">
        <f t="array" ref="O39">IF(M39:M632="",0, INDEX(Herbs!A:A,MATCH(M39,Herbs!B:B,0)))</f>
        <v>0</v>
      </c>
      <c r="P39" s="89" t="str">
        <f t="array" ref="P39">IF(M39="","", SWITCH(INDEX(Herbs!$A:$A,MATCH(M39,Herbs!$B:$B,0)),1,1,2,3,3,9,4,36,5,180,6,1080,0)*L39)</f>
        <v/>
      </c>
      <c r="Q39" s="90" t="str">
        <f t="array" ref="Q39">IF(M39="","",INDEX(Herbs!$C:$C,MATCH(M39,Herbs!$B:$B,0)))</f>
        <v/>
      </c>
      <c r="R39" s="89"/>
      <c r="S39" s="91"/>
      <c r="T39" s="88" t="str">
        <f t="array" ref="T39">IF(S39="","",INDEX(Herbs!$J:$J,MATCH(S39,Herbs!$B:$B,0)))</f>
        <v/>
      </c>
      <c r="U39" s="88">
        <f t="array" ref="U39">IF(S39:S632="",0, INDEX(Herbs!A:A,MATCH(S39,Herbs!B:B,0)))</f>
        <v>0</v>
      </c>
      <c r="V39" s="89" t="str">
        <f t="array" ref="V39">IF(S39="","", SWITCH(INDEX(Herbs!$A:$A,MATCH(S39,Herbs!$B:$B,0)),1,1,2,3,3,9,4,36,5,180,6,1080,0)*R39)</f>
        <v/>
      </c>
      <c r="W39" s="90" t="str">
        <f t="array" ref="W39">IF(S39="","",INDEX(Herbs!$C:$C,MATCH(S39,Herbs!$B:$B,0)))</f>
        <v/>
      </c>
    </row>
    <row r="40" ht="41.25" customHeight="1">
      <c r="C40" s="75"/>
      <c r="D40" s="85" t="str">
        <f>C38</f>
        <v>Wild Beast Elixir</v>
      </c>
      <c r="E40" s="73" t="s">
        <v>323</v>
      </c>
      <c r="F40" s="86">
        <v>3.0</v>
      </c>
      <c r="G40" s="87" t="s">
        <v>340</v>
      </c>
      <c r="H40" s="88" t="str">
        <f t="array" ref="H40">IF(G40="","",INDEX(Herbs!$J:$J,MATCH(G40,Herbs!$B:$B,0)))</f>
        <v/>
      </c>
      <c r="I40" s="13">
        <f t="array" ref="I40">IF(G40:G632="",0, INDEX(Herbs!A:A,MATCH(G40,Herbs!B:B,0)))</f>
        <v>1</v>
      </c>
      <c r="J40" s="89">
        <f t="array" ref="J40">IF(G40="","", SWITCH(INDEX(Herbs!$A:$A,MATCH(G40,Herbs!$B:$B,0)),1,1,2,3,3,9,4,36,5,180,6,1080,0)*F40)</f>
        <v>3</v>
      </c>
      <c r="K40" s="90" t="str">
        <f t="array" ref="K40">IF(G40="","",INDEX(Herbs!$E:$E,MATCH(G40,Herbs!$B:$B,0)))</f>
        <v>Chaos</v>
      </c>
      <c r="L40" s="89"/>
      <c r="M40" s="91"/>
      <c r="N40" s="88" t="str">
        <f t="array" ref="N40">IF(M40="","",INDEX(Herbs!$J:$J,MATCH(M40,Herbs!$B:$B,0)))</f>
        <v/>
      </c>
      <c r="O40" s="88">
        <f t="array" ref="O40">IF(M40:M632="",0, INDEX(Herbs!A:A,MATCH(M40,Herbs!B:B,0)))</f>
        <v>0</v>
      </c>
      <c r="P40" s="89" t="str">
        <f t="array" ref="P40">IF(M40="","", SWITCH(INDEX(Herbs!$A:$A,MATCH(M40,Herbs!$B:$B,0)),1,1,2,3,3,9,4,36,5,180,6,1080,0)*L40)</f>
        <v/>
      </c>
      <c r="Q40" s="90" t="str">
        <f t="array" ref="Q40">IF(M40="","",INDEX(Herbs!$E:$E,MATCH(M40,Herbs!$B:$B,0)))</f>
        <v/>
      </c>
      <c r="R40" s="89"/>
      <c r="S40" s="91"/>
      <c r="T40" s="88" t="str">
        <f t="array" ref="T40">IF(S40="","",INDEX(Herbs!$J:$J,MATCH(S40,Herbs!$B:$B,0)))</f>
        <v/>
      </c>
      <c r="U40" s="88">
        <f t="array" ref="U40">IF(S40:S632="",0, INDEX(Herbs!A:A,MATCH(S40,Herbs!B:B,0)))</f>
        <v>0</v>
      </c>
      <c r="V40" s="89" t="str">
        <f t="array" ref="V40">IF(S40="","", SWITCH(INDEX(Herbs!$A:$A,MATCH(S40,Herbs!$B:$B,0)),1,1,2,3,3,9,4,36,5,180,6,1080,0)*R40)</f>
        <v/>
      </c>
      <c r="W40" s="90" t="str">
        <f t="array" ref="W40">IF(S40="","",INDEX(Herbs!$E:$E,MATCH(S40,Herbs!$B:$B,0)))</f>
        <v/>
      </c>
    </row>
    <row r="41" ht="41.25" customHeight="1">
      <c r="C41" s="75"/>
      <c r="D41" s="85" t="str">
        <f>C38</f>
        <v>Wild Beast Elixir</v>
      </c>
      <c r="E41" s="73" t="s">
        <v>325</v>
      </c>
      <c r="F41" s="86"/>
      <c r="G41" s="87"/>
      <c r="H41" s="88" t="str">
        <f t="array" ref="H41">IF(G41="","",INDEX(Herbs!$J:$J,MATCH(G41,Herbs!$B:$B,0)))</f>
        <v/>
      </c>
      <c r="I41" s="13">
        <f t="array" ref="I41">IF(G41:G632="",0, INDEX(Herbs!A:A,MATCH(G41,Herbs!B:B,0)))</f>
        <v>0</v>
      </c>
      <c r="J41" s="89" t="str">
        <f t="array" ref="J41">IF(G41="","", SWITCH(INDEX(Herbs!$A:$A,MATCH(G41,Herbs!$B:$B,0)),1,1,2,3,3,9,4,36,5,180,6,1080,0)*F41)</f>
        <v/>
      </c>
      <c r="K41" s="90" t="str">
        <f t="array" ref="K41">IF(G41="","",INDEX(Herbs!$E:$E,MATCH(G41,Herbs!$B:$B,0)))</f>
        <v/>
      </c>
      <c r="L41" s="89"/>
      <c r="M41" s="91"/>
      <c r="N41" s="88" t="str">
        <f t="array" ref="N41">IF(M41="","",INDEX(Herbs!$J:$J,MATCH(M41,Herbs!$B:$B,0)))</f>
        <v/>
      </c>
      <c r="O41" s="88">
        <f t="array" ref="O41">IF(M41:M632="",0, INDEX(Herbs!A:A,MATCH(M41,Herbs!B:B,0)))</f>
        <v>0</v>
      </c>
      <c r="P41" s="89" t="str">
        <f t="array" ref="P41">IF(M41="","", SWITCH(INDEX(Herbs!$A:$A,MATCH(M41,Herbs!$B:$B,0)),1,1,2,3,3,9,4,36,5,180,6,1080,0)*L41)</f>
        <v/>
      </c>
      <c r="Q41" s="90" t="str">
        <f t="array" ref="Q41">IF(M41="","",INDEX(Herbs!$E:$E,MATCH(M41,Herbs!$B:$B,0)))</f>
        <v/>
      </c>
      <c r="R41" s="89"/>
      <c r="S41" s="91"/>
      <c r="T41" s="88" t="str">
        <f t="array" ref="T41">IF(S41="","",INDEX(Herbs!$J:$J,MATCH(S41,Herbs!$B:$B,0)))</f>
        <v/>
      </c>
      <c r="U41" s="88">
        <f t="array" ref="U41">IF(S41:S632="",0, INDEX(Herbs!A:A,MATCH(S41,Herbs!B:B,0)))</f>
        <v>0</v>
      </c>
      <c r="V41" s="89" t="str">
        <f t="array" ref="V41">IF(S41="","", SWITCH(INDEX(Herbs!$A:$A,MATCH(S41,Herbs!$B:$B,0)),1,1,2,3,3,9,4,36,5,180,6,1080,0)*R41)</f>
        <v/>
      </c>
      <c r="W41" s="90" t="str">
        <f t="array" ref="W41">IF(S41="","",INDEX(Herbs!$E:$E,MATCH(S41,Herbs!$B:$B,0)))</f>
        <v/>
      </c>
    </row>
    <row r="42" ht="41.25" customHeight="1">
      <c r="A42" s="92"/>
      <c r="B42" s="92"/>
      <c r="C42" s="93"/>
      <c r="D42" s="94" t="str">
        <f>C38</f>
        <v>Wild Beast Elixir</v>
      </c>
      <c r="E42" s="95" t="s">
        <v>326</v>
      </c>
      <c r="F42" s="96">
        <v>1.0</v>
      </c>
      <c r="G42" s="97" t="s">
        <v>341</v>
      </c>
      <c r="H42" s="98" t="str">
        <f t="array" ref="H42">IF(G42="","",INDEX(Herbs!$J:$J,MATCH(G42,Herbs!$B:$B,0)))</f>
        <v/>
      </c>
      <c r="I42" s="99">
        <f t="array" ref="I42">IF(G42:G632="",0, INDEX(Herbs!A:A,MATCH(G42,Herbs!B:B,0)))</f>
        <v>1</v>
      </c>
      <c r="J42" s="100">
        <f t="array" ref="J42">IF(G42="","", SWITCH(INDEX(Herbs!$A:$A,MATCH(G42,Herbs!$B:$B,0)),1,1,2,3,3,9,4,36,5,180,6,1080,0)*F42)</f>
        <v>1</v>
      </c>
      <c r="K42" s="101" t="str">
        <f t="array" ref="K42">IF(G42="","",INDEX(Herbs!$G:$G,MATCH(G42,Herbs!$B:$B,0)))</f>
        <v>Cold</v>
      </c>
      <c r="L42" s="100"/>
      <c r="M42" s="97"/>
      <c r="N42" s="98" t="str">
        <f t="array" ref="N42">IF(M42="","",INDEX(Herbs!$J:$J,MATCH(M42,Herbs!$B:$B,0)))</f>
        <v/>
      </c>
      <c r="O42" s="98">
        <f t="array" ref="O42">IF(M42:M632="",0, INDEX(Herbs!A:A,MATCH(M42,Herbs!B:B,0)))</f>
        <v>0</v>
      </c>
      <c r="P42" s="100" t="str">
        <f t="array" ref="P42">IF(M42="","", SWITCH(INDEX(Herbs!$A:$A,MATCH(M42,Herbs!$B:$B,0)),1,1,2,3,3,9,4,36,5,180,6,1080,0)*L42)</f>
        <v/>
      </c>
      <c r="Q42" s="101" t="str">
        <f t="array" ref="Q42">IF(M42="","",INDEX(Herbs!$G:$G,MATCH(M42,Herbs!$B:$B,0)))</f>
        <v/>
      </c>
      <c r="R42" s="100"/>
      <c r="S42" s="97"/>
      <c r="T42" s="98" t="str">
        <f t="array" ref="T42">IF(S42="","",INDEX(Herbs!$J:$J,MATCH(S42,Herbs!$B:$B,0)))</f>
        <v/>
      </c>
      <c r="U42" s="98">
        <f t="array" ref="U42">IF(S42:S632="",0, INDEX(Herbs!A:A,MATCH(S42,Herbs!B:B,0)))</f>
        <v>0</v>
      </c>
      <c r="V42" s="100" t="str">
        <f t="array" ref="V42">IF(S42="","", SWITCH(INDEX(Herbs!$A:$A,MATCH(S42,Herbs!$B:$B,0)),1,1,2,3,3,9,4,36,5,180,6,1080,0)*R42)</f>
        <v/>
      </c>
      <c r="W42" s="101" t="str">
        <f t="array" ref="W42">IF(S42="","",INDEX(Herbs!$G:$G,MATCH(S42,Herbs!$B:$B,0)))</f>
        <v/>
      </c>
    </row>
    <row r="43" ht="41.25" customHeight="1">
      <c r="A43" s="82" t="s">
        <v>50</v>
      </c>
      <c r="B43" s="83">
        <v>2.0</v>
      </c>
      <c r="C43" s="84" t="s">
        <v>52</v>
      </c>
      <c r="D43" s="85" t="str">
        <f>C43</f>
        <v>Unmoving Stone Elixir</v>
      </c>
      <c r="E43" s="85" t="s">
        <v>320</v>
      </c>
      <c r="F43" s="86">
        <v>1.0</v>
      </c>
      <c r="G43" s="87" t="s">
        <v>321</v>
      </c>
      <c r="H43" s="88" t="str">
        <f t="array" ref="H43">IF(G43="","",INDEX(Herbs!$J:$J,MATCH(G43,Herbs!$B:$B,0)))</f>
        <v/>
      </c>
      <c r="I43" s="13">
        <f t="array" ref="I43">IF(G43:G632="",0, INDEX(Herbs!A:A,MATCH(G43,Herbs!B:B,0)))</f>
        <v>2</v>
      </c>
      <c r="J43" s="89">
        <f t="array" ref="J43">IF(G43="","", SWITCH(INDEX(Herbs!$A:$A,MATCH(G43,Herbs!$B:$B,0)),1,1,2,3,3,9,4,36,5,180,6,1080,0)*F43)</f>
        <v>3</v>
      </c>
      <c r="K43" s="90" t="str">
        <f t="array" ref="K43">IF(G43="","",INDEX(Herbs!$C:$C,MATCH(G43,Herbs!$B:$B,0)))</f>
        <v>Agitating</v>
      </c>
      <c r="L43" s="89"/>
      <c r="M43" s="91"/>
      <c r="N43" s="88" t="str">
        <f t="array" ref="N43">IF(M43="","",INDEX(Herbs!$J:$J,MATCH(M43,Herbs!$B:$B,0)))</f>
        <v/>
      </c>
      <c r="O43" s="88">
        <f t="array" ref="O43">IF(M43:M632="",0, INDEX(Herbs!A:A,MATCH(M43,Herbs!B:B,0)))</f>
        <v>0</v>
      </c>
      <c r="P43" s="89" t="str">
        <f t="array" ref="P43">IF(M43="","", SWITCH(INDEX(Herbs!$A:$A,MATCH(M43,Herbs!$B:$B,0)),1,1,2,3,3,9,4,36,5,180,6,1080,0)*L43)</f>
        <v/>
      </c>
      <c r="Q43" s="90" t="str">
        <f t="array" ref="Q43">IF(M43="","",INDEX(Herbs!$C:$C,MATCH(M43,Herbs!$B:$B,0)))</f>
        <v/>
      </c>
      <c r="R43" s="89"/>
      <c r="S43" s="91"/>
      <c r="T43" s="88" t="str">
        <f t="array" ref="T43">IF(S43="","",INDEX(Herbs!$J:$J,MATCH(S43,Herbs!$B:$B,0)))</f>
        <v/>
      </c>
      <c r="U43" s="88">
        <f t="array" ref="U43">IF(S43:S632="",0, INDEX(Herbs!A:A,MATCH(S43,Herbs!B:B,0)))</f>
        <v>0</v>
      </c>
      <c r="V43" s="89" t="str">
        <f t="array" ref="V43">IF(S43="","", SWITCH(INDEX(Herbs!$A:$A,MATCH(S43,Herbs!$B:$B,0)),1,1,2,3,3,9,4,36,5,180,6,1080,0)*R43)</f>
        <v/>
      </c>
      <c r="W43" s="90" t="str">
        <f t="array" ref="W43">IF(S43="","",INDEX(Herbs!$C:$C,MATCH(S43,Herbs!$B:$B,0)))</f>
        <v/>
      </c>
    </row>
    <row r="44" ht="41.25" customHeight="1">
      <c r="C44" s="75"/>
      <c r="D44" s="85" t="str">
        <f>C43</f>
        <v>Unmoving Stone Elixir</v>
      </c>
      <c r="E44" s="85" t="s">
        <v>322</v>
      </c>
      <c r="F44" s="89"/>
      <c r="G44" s="91"/>
      <c r="H44" s="88" t="str">
        <f t="array" ref="H44">IF(G44="","",INDEX(Herbs!$J:$J,MATCH(G44,Herbs!$B:$B,0)))</f>
        <v/>
      </c>
      <c r="I44" s="13">
        <f t="array" ref="I44">IF(G44:G632="",0, INDEX(Herbs!A:A,MATCH(G44,Herbs!B:B,0)))</f>
        <v>0</v>
      </c>
      <c r="J44" s="89" t="str">
        <f t="array" ref="J44">IF(G44="","", SWITCH(INDEX(Herbs!$A:$A,MATCH(G44,Herbs!$B:$B,0)),1,1,2,3,3,9,4,36,5,180,6,1080,0)*F44)</f>
        <v/>
      </c>
      <c r="K44" s="90" t="str">
        <f t="array" ref="K44">IF(G44="","",INDEX(Herbs!$C:$C,MATCH(G44,Herbs!$B:$B,0)))</f>
        <v/>
      </c>
      <c r="L44" s="89"/>
      <c r="M44" s="91"/>
      <c r="N44" s="88" t="str">
        <f t="array" ref="N44">IF(M44="","",INDEX(Herbs!$J:$J,MATCH(M44,Herbs!$B:$B,0)))</f>
        <v/>
      </c>
      <c r="O44" s="88">
        <f t="array" ref="O44">IF(M44:M632="",0, INDEX(Herbs!A:A,MATCH(M44,Herbs!B:B,0)))</f>
        <v>0</v>
      </c>
      <c r="P44" s="89" t="str">
        <f t="array" ref="P44">IF(M44="","", SWITCH(INDEX(Herbs!$A:$A,MATCH(M44,Herbs!$B:$B,0)),1,1,2,3,3,9,4,36,5,180,6,1080,0)*L44)</f>
        <v/>
      </c>
      <c r="Q44" s="90" t="str">
        <f t="array" ref="Q44">IF(M44="","",INDEX(Herbs!$C:$C,MATCH(M44,Herbs!$B:$B,0)))</f>
        <v/>
      </c>
      <c r="R44" s="89"/>
      <c r="S44" s="91"/>
      <c r="T44" s="88" t="str">
        <f t="array" ref="T44">IF(S44="","",INDEX(Herbs!$J:$J,MATCH(S44,Herbs!$B:$B,0)))</f>
        <v/>
      </c>
      <c r="U44" s="88">
        <f t="array" ref="U44">IF(S44:S632="",0, INDEX(Herbs!A:A,MATCH(S44,Herbs!B:B,0)))</f>
        <v>0</v>
      </c>
      <c r="V44" s="89" t="str">
        <f t="array" ref="V44">IF(S44="","", SWITCH(INDEX(Herbs!$A:$A,MATCH(S44,Herbs!$B:$B,0)),1,1,2,3,3,9,4,36,5,180,6,1080,0)*R44)</f>
        <v/>
      </c>
      <c r="W44" s="90" t="str">
        <f t="array" ref="W44">IF(S44="","",INDEX(Herbs!$C:$C,MATCH(S44,Herbs!$B:$B,0)))</f>
        <v/>
      </c>
    </row>
    <row r="45" ht="41.25" customHeight="1">
      <c r="C45" s="75"/>
      <c r="D45" s="85" t="str">
        <f>C43</f>
        <v>Unmoving Stone Elixir</v>
      </c>
      <c r="E45" s="73" t="s">
        <v>323</v>
      </c>
      <c r="F45" s="86">
        <v>1.0</v>
      </c>
      <c r="G45" s="87" t="s">
        <v>342</v>
      </c>
      <c r="H45" s="88" t="str">
        <f t="array" ref="H45">IF(G45="","",INDEX(Herbs!$J:$J,MATCH(G45,Herbs!$B:$B,0)))</f>
        <v/>
      </c>
      <c r="I45" s="13">
        <f t="array" ref="I45">IF(G45:G632="",0, INDEX(Herbs!A:A,MATCH(G45,Herbs!B:B,0)))</f>
        <v>2</v>
      </c>
      <c r="J45" s="89">
        <f t="array" ref="J45">IF(G45="","", SWITCH(INDEX(Herbs!$A:$A,MATCH(G45,Herbs!$B:$B,0)),1,1,2,3,3,9,4,36,5,180,6,1080,0)*F45)</f>
        <v>3</v>
      </c>
      <c r="K45" s="90" t="str">
        <f t="array" ref="K45">IF(G45="","",INDEX(Herbs!$E:$E,MATCH(G45,Herbs!$B:$B,0)))</f>
        <v>Earth</v>
      </c>
      <c r="L45" s="89"/>
      <c r="M45" s="91"/>
      <c r="N45" s="88" t="str">
        <f t="array" ref="N45">IF(M45="","",INDEX(Herbs!$J:$J,MATCH(M45,Herbs!$B:$B,0)))</f>
        <v/>
      </c>
      <c r="O45" s="88">
        <f t="array" ref="O45">IF(M45:M632="",0, INDEX(Herbs!A:A,MATCH(M45,Herbs!B:B,0)))</f>
        <v>0</v>
      </c>
      <c r="P45" s="89" t="str">
        <f t="array" ref="P45">IF(M45="","", SWITCH(INDEX(Herbs!$A:$A,MATCH(M45,Herbs!$B:$B,0)),1,1,2,3,3,9,4,36,5,180,6,1080,0)*L45)</f>
        <v/>
      </c>
      <c r="Q45" s="90" t="str">
        <f t="array" ref="Q45">IF(M45="","",INDEX(Herbs!$E:$E,MATCH(M45,Herbs!$B:$B,0)))</f>
        <v/>
      </c>
      <c r="R45" s="89"/>
      <c r="S45" s="91"/>
      <c r="T45" s="88" t="str">
        <f t="array" ref="T45">IF(S45="","",INDEX(Herbs!$J:$J,MATCH(S45,Herbs!$B:$B,0)))</f>
        <v/>
      </c>
      <c r="U45" s="88">
        <f t="array" ref="U45">IF(S45:S632="",0, INDEX(Herbs!A:A,MATCH(S45,Herbs!B:B,0)))</f>
        <v>0</v>
      </c>
      <c r="V45" s="89" t="str">
        <f t="array" ref="V45">IF(S45="","", SWITCH(INDEX(Herbs!$A:$A,MATCH(S45,Herbs!$B:$B,0)),1,1,2,3,3,9,4,36,5,180,6,1080,0)*R45)</f>
        <v/>
      </c>
      <c r="W45" s="90" t="str">
        <f t="array" ref="W45">IF(S45="","",INDEX(Herbs!$E:$E,MATCH(S45,Herbs!$B:$B,0)))</f>
        <v/>
      </c>
    </row>
    <row r="46" ht="41.25" customHeight="1">
      <c r="C46" s="75"/>
      <c r="D46" s="85" t="str">
        <f>C43</f>
        <v>Unmoving Stone Elixir</v>
      </c>
      <c r="E46" s="73" t="s">
        <v>325</v>
      </c>
      <c r="F46" s="89">
        <v>1.0</v>
      </c>
      <c r="G46" s="91" t="s">
        <v>343</v>
      </c>
      <c r="H46" s="88" t="str">
        <f t="array" ref="H46">IF(G46="","",INDEX(Herbs!$J:$J,MATCH(G46,Herbs!$B:$B,0)))</f>
        <v/>
      </c>
      <c r="I46" s="13">
        <f t="array" ref="I46">IF(G46:G632="",0, INDEX(Herbs!A:A,MATCH(G46,Herbs!B:B,0)))</f>
        <v>2</v>
      </c>
      <c r="J46" s="89">
        <f t="array" ref="J46">IF(G46="","", SWITCH(INDEX(Herbs!$A:$A,MATCH(G46,Herbs!$B:$B,0)),1,1,2,3,3,9,4,36,5,180,6,1080,0)*F46)</f>
        <v>3</v>
      </c>
      <c r="K46" s="90" t="str">
        <f t="array" ref="K46">IF(G46="","",INDEX(Herbs!$E:$E,MATCH(G46,Herbs!$B:$B,0)))</f>
        <v>Chaos</v>
      </c>
      <c r="L46" s="89"/>
      <c r="M46" s="91"/>
      <c r="N46" s="88" t="str">
        <f t="array" ref="N46">IF(M46="","",INDEX(Herbs!$J:$J,MATCH(M46,Herbs!$B:$B,0)))</f>
        <v/>
      </c>
      <c r="O46" s="88">
        <f t="array" ref="O46">IF(M46:M632="",0, INDEX(Herbs!A:A,MATCH(M46,Herbs!B:B,0)))</f>
        <v>0</v>
      </c>
      <c r="P46" s="89" t="str">
        <f t="array" ref="P46">IF(M46="","", SWITCH(INDEX(Herbs!$A:$A,MATCH(M46,Herbs!$B:$B,0)),1,1,2,3,3,9,4,36,5,180,6,1080,0)*L46)</f>
        <v/>
      </c>
      <c r="Q46" s="90" t="str">
        <f t="array" ref="Q46">IF(M46="","",INDEX(Herbs!$E:$E,MATCH(M46,Herbs!$B:$B,0)))</f>
        <v/>
      </c>
      <c r="R46" s="89"/>
      <c r="S46" s="91"/>
      <c r="T46" s="88" t="str">
        <f t="array" ref="T46">IF(S46="","",INDEX(Herbs!$J:$J,MATCH(S46,Herbs!$B:$B,0)))</f>
        <v/>
      </c>
      <c r="U46" s="88">
        <f t="array" ref="U46">IF(S46:S632="",0, INDEX(Herbs!A:A,MATCH(S46,Herbs!B:B,0)))</f>
        <v>0</v>
      </c>
      <c r="V46" s="89" t="str">
        <f t="array" ref="V46">IF(S46="","", SWITCH(INDEX(Herbs!$A:$A,MATCH(S46,Herbs!$B:$B,0)),1,1,2,3,3,9,4,36,5,180,6,1080,0)*R46)</f>
        <v/>
      </c>
      <c r="W46" s="90" t="str">
        <f t="array" ref="W46">IF(S46="","",INDEX(Herbs!$E:$E,MATCH(S46,Herbs!$B:$B,0)))</f>
        <v/>
      </c>
    </row>
    <row r="47" ht="41.25" customHeight="1">
      <c r="A47" s="92"/>
      <c r="B47" s="92"/>
      <c r="C47" s="93"/>
      <c r="D47" s="94" t="str">
        <f>C43</f>
        <v>Unmoving Stone Elixir</v>
      </c>
      <c r="E47" s="95" t="s">
        <v>326</v>
      </c>
      <c r="F47" s="96">
        <v>1.0</v>
      </c>
      <c r="G47" s="97" t="s">
        <v>344</v>
      </c>
      <c r="H47" s="98" t="str">
        <f t="array" ref="H47">IF(G47="","",INDEX(Herbs!$J:$J,MATCH(G47,Herbs!$B:$B,0)))</f>
        <v/>
      </c>
      <c r="I47" s="99">
        <f t="array" ref="I47">IF(G47:G632="",0, INDEX(Herbs!A:A,MATCH(G47,Herbs!B:B,0)))</f>
        <v>2</v>
      </c>
      <c r="J47" s="100">
        <f t="array" ref="J47">IF(G47="","", SWITCH(INDEX(Herbs!$A:$A,MATCH(G47,Herbs!$B:$B,0)),1,1,2,3,3,9,4,36,5,180,6,1080,0)*F47)</f>
        <v>3</v>
      </c>
      <c r="K47" s="101" t="str">
        <f t="array" ref="K47">IF(G47="","",INDEX(Herbs!$G:$G,MATCH(G47,Herbs!$B:$B,0)))</f>
        <v>Cold</v>
      </c>
      <c r="L47" s="100"/>
      <c r="M47" s="97"/>
      <c r="N47" s="98" t="str">
        <f t="array" ref="N47">IF(M47="","",INDEX(Herbs!$J:$J,MATCH(M47,Herbs!$B:$B,0)))</f>
        <v/>
      </c>
      <c r="O47" s="98">
        <f t="array" ref="O47">IF(M47:M632="",0, INDEX(Herbs!A:A,MATCH(M47,Herbs!B:B,0)))</f>
        <v>0</v>
      </c>
      <c r="P47" s="100" t="str">
        <f t="array" ref="P47">IF(M47="","", SWITCH(INDEX(Herbs!$A:$A,MATCH(M47,Herbs!$B:$B,0)),1,1,2,3,3,9,4,36,5,180,6,1080,0)*L47)</f>
        <v/>
      </c>
      <c r="Q47" s="101" t="str">
        <f t="array" ref="Q47">IF(M47="","",INDEX(Herbs!$G:$G,MATCH(M47,Herbs!$B:$B,0)))</f>
        <v/>
      </c>
      <c r="R47" s="100"/>
      <c r="S47" s="97"/>
      <c r="T47" s="98" t="str">
        <f t="array" ref="T47">IF(S47="","",INDEX(Herbs!$J:$J,MATCH(S47,Herbs!$B:$B,0)))</f>
        <v/>
      </c>
      <c r="U47" s="98">
        <f t="array" ref="U47">IF(S47:S632="",0, INDEX(Herbs!A:A,MATCH(S47,Herbs!B:B,0)))</f>
        <v>0</v>
      </c>
      <c r="V47" s="100" t="str">
        <f t="array" ref="V47">IF(S47="","", SWITCH(INDEX(Herbs!$A:$A,MATCH(S47,Herbs!$B:$B,0)),1,1,2,3,3,9,4,36,5,180,6,1080,0)*R47)</f>
        <v/>
      </c>
      <c r="W47" s="101" t="str">
        <f t="array" ref="W47">IF(S47="","",INDEX(Herbs!$G:$G,MATCH(S47,Herbs!$B:$B,0)))</f>
        <v/>
      </c>
    </row>
    <row r="48" ht="41.25" customHeight="1">
      <c r="A48" s="82" t="s">
        <v>50</v>
      </c>
      <c r="B48" s="83">
        <v>2.0</v>
      </c>
      <c r="C48" s="84" t="s">
        <v>54</v>
      </c>
      <c r="D48" s="85" t="str">
        <f>C48</f>
        <v>Scorching Sun Elixir</v>
      </c>
      <c r="E48" s="85" t="s">
        <v>320</v>
      </c>
      <c r="F48" s="86">
        <v>1.0</v>
      </c>
      <c r="G48" s="87" t="s">
        <v>321</v>
      </c>
      <c r="H48" s="88" t="str">
        <f t="array" ref="H48">IF(G48="","",INDEX(Herbs!$J:$J,MATCH(G48,Herbs!$B:$B,0)))</f>
        <v/>
      </c>
      <c r="I48" s="13">
        <f t="array" ref="I48">IF(G48:G632="",0, INDEX(Herbs!A:A,MATCH(G48,Herbs!B:B,0)))</f>
        <v>2</v>
      </c>
      <c r="J48" s="89">
        <f t="array" ref="J48">IF(G48="","", SWITCH(INDEX(Herbs!$A:$A,MATCH(G48,Herbs!$B:$B,0)),1,1,2,3,3,9,4,36,5,180,6,1080,0)*F48)</f>
        <v>3</v>
      </c>
      <c r="K48" s="90" t="str">
        <f t="array" ref="K48">IF(G48="","",INDEX(Herbs!$C:$C,MATCH(G48,Herbs!$B:$B,0)))</f>
        <v>Agitating</v>
      </c>
      <c r="L48" s="86"/>
      <c r="M48" s="87"/>
      <c r="N48" s="88" t="str">
        <f t="array" ref="N48">IF(M48="","",INDEX(Herbs!$J:$J,MATCH(M48,Herbs!$B:$B,0)))</f>
        <v/>
      </c>
      <c r="O48" s="88">
        <f t="array" ref="O48">IF(M48:M632="",0, INDEX(Herbs!A:A,MATCH(M48,Herbs!B:B,0)))</f>
        <v>0</v>
      </c>
      <c r="P48" s="89" t="str">
        <f t="array" ref="P48">IF(M48="","", SWITCH(INDEX(Herbs!$A:$A,MATCH(M48,Herbs!$B:$B,0)),1,1,2,3,3,9,4,36,5,180,6,1080,0)*L48)</f>
        <v/>
      </c>
      <c r="Q48" s="90" t="str">
        <f t="array" ref="Q48">IF(M48="","",INDEX(Herbs!$C:$C,MATCH(M48,Herbs!$B:$B,0)))</f>
        <v/>
      </c>
      <c r="R48" s="89"/>
      <c r="S48" s="91"/>
      <c r="T48" s="88" t="str">
        <f t="array" ref="T48">IF(S48="","",INDEX(Herbs!$J:$J,MATCH(S48,Herbs!$B:$B,0)))</f>
        <v/>
      </c>
      <c r="U48" s="88">
        <f t="array" ref="U48">IF(S48:S632="",0, INDEX(Herbs!A:A,MATCH(S48,Herbs!B:B,0)))</f>
        <v>0</v>
      </c>
      <c r="V48" s="89" t="str">
        <f t="array" ref="V48">IF(S48="","", SWITCH(INDEX(Herbs!$A:$A,MATCH(S48,Herbs!$B:$B,0)),1,1,2,3,3,9,4,36,5,180,6,1080,0)*R48)</f>
        <v/>
      </c>
      <c r="W48" s="90" t="str">
        <f t="array" ref="W48">IF(S48="","",INDEX(Herbs!$C:$C,MATCH(S48,Herbs!$B:$B,0)))</f>
        <v/>
      </c>
    </row>
    <row r="49" ht="41.25" customHeight="1">
      <c r="C49" s="75"/>
      <c r="D49" s="85" t="str">
        <f>C48</f>
        <v>Scorching Sun Elixir</v>
      </c>
      <c r="E49" s="85" t="s">
        <v>322</v>
      </c>
      <c r="F49" s="89"/>
      <c r="G49" s="91"/>
      <c r="H49" s="88" t="str">
        <f t="array" ref="H49">IF(G49="","",INDEX(Herbs!$J:$J,MATCH(G49,Herbs!$B:$B,0)))</f>
        <v/>
      </c>
      <c r="I49" s="13">
        <f t="array" ref="I49">IF(G49:G632="",0, INDEX(Herbs!A:A,MATCH(G49,Herbs!B:B,0)))</f>
        <v>0</v>
      </c>
      <c r="J49" s="89" t="str">
        <f t="array" ref="J49">IF(G49="","", SWITCH(INDEX(Herbs!$A:$A,MATCH(G49,Herbs!$B:$B,0)),1,1,2,3,3,9,4,36,5,180,6,1080,0)*F49)</f>
        <v/>
      </c>
      <c r="K49" s="90" t="str">
        <f t="array" ref="K49">IF(G49="","",INDEX(Herbs!$C:$C,MATCH(G49,Herbs!$B:$B,0)))</f>
        <v/>
      </c>
      <c r="L49" s="89"/>
      <c r="M49" s="91"/>
      <c r="N49" s="88" t="str">
        <f t="array" ref="N49">IF(M49="","",INDEX(Herbs!$J:$J,MATCH(M49,Herbs!$B:$B,0)))</f>
        <v/>
      </c>
      <c r="O49" s="88">
        <f t="array" ref="O49">IF(M49:M632="",0, INDEX(Herbs!A:A,MATCH(M49,Herbs!B:B,0)))</f>
        <v>0</v>
      </c>
      <c r="P49" s="89" t="str">
        <f t="array" ref="P49">IF(M49="","", SWITCH(INDEX(Herbs!$A:$A,MATCH(M49,Herbs!$B:$B,0)),1,1,2,3,3,9,4,36,5,180,6,1080,0)*L49)</f>
        <v/>
      </c>
      <c r="Q49" s="90" t="str">
        <f t="array" ref="Q49">IF(M49="","",INDEX(Herbs!$C:$C,MATCH(M49,Herbs!$B:$B,0)))</f>
        <v/>
      </c>
      <c r="R49" s="89"/>
      <c r="S49" s="91"/>
      <c r="T49" s="88" t="str">
        <f t="array" ref="T49">IF(S49="","",INDEX(Herbs!$J:$J,MATCH(S49,Herbs!$B:$B,0)))</f>
        <v/>
      </c>
      <c r="U49" s="88">
        <f t="array" ref="U49">IF(S49:S632="",0, INDEX(Herbs!A:A,MATCH(S49,Herbs!B:B,0)))</f>
        <v>0</v>
      </c>
      <c r="V49" s="89" t="str">
        <f t="array" ref="V49">IF(S49="","", SWITCH(INDEX(Herbs!$A:$A,MATCH(S49,Herbs!$B:$B,0)),1,1,2,3,3,9,4,36,5,180,6,1080,0)*R49)</f>
        <v/>
      </c>
      <c r="W49" s="90" t="str">
        <f t="array" ref="W49">IF(S49="","",INDEX(Herbs!$C:$C,MATCH(S49,Herbs!$B:$B,0)))</f>
        <v/>
      </c>
    </row>
    <row r="50" ht="41.25" customHeight="1">
      <c r="C50" s="75"/>
      <c r="D50" s="85" t="str">
        <f>C48</f>
        <v>Scorching Sun Elixir</v>
      </c>
      <c r="E50" s="73" t="s">
        <v>323</v>
      </c>
      <c r="F50" s="86">
        <v>1.0</v>
      </c>
      <c r="G50" s="87" t="s">
        <v>338</v>
      </c>
      <c r="H50" s="88" t="str">
        <f t="array" ref="H50">IF(G50="","",INDEX(Herbs!$J:$J,MATCH(G50,Herbs!$B:$B,0)))</f>
        <v/>
      </c>
      <c r="I50" s="13">
        <f t="array" ref="I50">IF(G50:G632="",0, INDEX(Herbs!A:A,MATCH(G50,Herbs!B:B,0)))</f>
        <v>2</v>
      </c>
      <c r="J50" s="89">
        <f t="array" ref="J50">IF(G50="","", SWITCH(INDEX(Herbs!$A:$A,MATCH(G50,Herbs!$B:$B,0)),1,1,2,3,3,9,4,36,5,180,6,1080,0)*F50)</f>
        <v>3</v>
      </c>
      <c r="K50" s="90" t="str">
        <f t="array" ref="K50">IF(G50="","",INDEX(Herbs!$E:$E,MATCH(G50,Herbs!$B:$B,0)))</f>
        <v>Fire</v>
      </c>
      <c r="L50" s="86"/>
      <c r="M50" s="87"/>
      <c r="N50" s="88" t="str">
        <f t="array" ref="N50">IF(M50="","",INDEX(Herbs!$J:$J,MATCH(M50,Herbs!$B:$B,0)))</f>
        <v/>
      </c>
      <c r="O50" s="88">
        <f t="array" ref="O50">IF(M50:M632="",0, INDEX(Herbs!A:A,MATCH(M50,Herbs!B:B,0)))</f>
        <v>0</v>
      </c>
      <c r="P50" s="89" t="str">
        <f t="array" ref="P50">IF(M50="","", SWITCH(INDEX(Herbs!$A:$A,MATCH(M50,Herbs!$B:$B,0)),1,1,2,3,3,9,4,36,5,180,6,1080,0)*L50)</f>
        <v/>
      </c>
      <c r="Q50" s="90" t="str">
        <f t="array" ref="Q50">IF(M50="","",INDEX(Herbs!$E:$E,MATCH(M50,Herbs!$B:$B,0)))</f>
        <v/>
      </c>
      <c r="R50" s="89"/>
      <c r="S50" s="91"/>
      <c r="T50" s="88" t="str">
        <f t="array" ref="T50">IF(S50="","",INDEX(Herbs!$J:$J,MATCH(S50,Herbs!$B:$B,0)))</f>
        <v/>
      </c>
      <c r="U50" s="88">
        <f t="array" ref="U50">IF(S50:S632="",0, INDEX(Herbs!A:A,MATCH(S50,Herbs!B:B,0)))</f>
        <v>0</v>
      </c>
      <c r="V50" s="89" t="str">
        <f t="array" ref="V50">IF(S50="","", SWITCH(INDEX(Herbs!$A:$A,MATCH(S50,Herbs!$B:$B,0)),1,1,2,3,3,9,4,36,5,180,6,1080,0)*R50)</f>
        <v/>
      </c>
      <c r="W50" s="90" t="str">
        <f t="array" ref="W50">IF(S50="","",INDEX(Herbs!$E:$E,MATCH(S50,Herbs!$B:$B,0)))</f>
        <v/>
      </c>
    </row>
    <row r="51" ht="41.25" customHeight="1">
      <c r="C51" s="75"/>
      <c r="D51" s="85" t="str">
        <f>C48</f>
        <v>Scorching Sun Elixir</v>
      </c>
      <c r="E51" s="73" t="s">
        <v>325</v>
      </c>
      <c r="F51" s="89">
        <v>1.0</v>
      </c>
      <c r="G51" s="91" t="s">
        <v>343</v>
      </c>
      <c r="H51" s="88" t="str">
        <f t="array" ref="H51">IF(G51="","",INDEX(Herbs!$J:$J,MATCH(G51,Herbs!$B:$B,0)))</f>
        <v/>
      </c>
      <c r="I51" s="13">
        <f t="array" ref="I51">IF(G51:G632="",0, INDEX(Herbs!A:A,MATCH(G51,Herbs!B:B,0)))</f>
        <v>2</v>
      </c>
      <c r="J51" s="89">
        <f t="array" ref="J51">IF(G51="","", SWITCH(INDEX(Herbs!$A:$A,MATCH(G51,Herbs!$B:$B,0)),1,1,2,3,3,9,4,36,5,180,6,1080,0)*F51)</f>
        <v>3</v>
      </c>
      <c r="K51" s="90" t="str">
        <f t="array" ref="K51">IF(G51="","",INDEX(Herbs!$E:$E,MATCH(G51,Herbs!$B:$B,0)))</f>
        <v>Chaos</v>
      </c>
      <c r="L51" s="89"/>
      <c r="M51" s="91"/>
      <c r="N51" s="88" t="str">
        <f t="array" ref="N51">IF(M51="","",INDEX(Herbs!$J:$J,MATCH(M51,Herbs!$B:$B,0)))</f>
        <v/>
      </c>
      <c r="O51" s="88">
        <f t="array" ref="O51">IF(M51:M632="",0, INDEX(Herbs!A:A,MATCH(M51,Herbs!B:B,0)))</f>
        <v>0</v>
      </c>
      <c r="P51" s="89" t="str">
        <f t="array" ref="P51">IF(M51="","", SWITCH(INDEX(Herbs!$A:$A,MATCH(M51,Herbs!$B:$B,0)),1,1,2,3,3,9,4,36,5,180,6,1080,0)*L51)</f>
        <v/>
      </c>
      <c r="Q51" s="90" t="str">
        <f t="array" ref="Q51">IF(M51="","",INDEX(Herbs!$E:$E,MATCH(M51,Herbs!$B:$B,0)))</f>
        <v/>
      </c>
      <c r="R51" s="89"/>
      <c r="S51" s="91"/>
      <c r="T51" s="88" t="str">
        <f t="array" ref="T51">IF(S51="","",INDEX(Herbs!$J:$J,MATCH(S51,Herbs!$B:$B,0)))</f>
        <v/>
      </c>
      <c r="U51" s="88">
        <f t="array" ref="U51">IF(S51:S632="",0, INDEX(Herbs!A:A,MATCH(S51,Herbs!B:B,0)))</f>
        <v>0</v>
      </c>
      <c r="V51" s="89" t="str">
        <f t="array" ref="V51">IF(S51="","", SWITCH(INDEX(Herbs!$A:$A,MATCH(S51,Herbs!$B:$B,0)),1,1,2,3,3,9,4,36,5,180,6,1080,0)*R51)</f>
        <v/>
      </c>
      <c r="W51" s="90" t="str">
        <f t="array" ref="W51">IF(S51="","",INDEX(Herbs!$E:$E,MATCH(S51,Herbs!$B:$B,0)))</f>
        <v/>
      </c>
    </row>
    <row r="52" ht="41.25" customHeight="1">
      <c r="A52" s="92"/>
      <c r="B52" s="92"/>
      <c r="C52" s="93"/>
      <c r="D52" s="94" t="str">
        <f>C48</f>
        <v>Scorching Sun Elixir</v>
      </c>
      <c r="E52" s="95" t="s">
        <v>326</v>
      </c>
      <c r="F52" s="96">
        <v>1.0</v>
      </c>
      <c r="G52" s="97" t="s">
        <v>345</v>
      </c>
      <c r="H52" s="98" t="str">
        <f t="array" ref="H52">IF(G52="","",INDEX(Herbs!$J:$J,MATCH(G52,Herbs!$B:$B,0)))</f>
        <v/>
      </c>
      <c r="I52" s="99">
        <f t="array" ref="I52">IF(G52:G632="",0, INDEX(Herbs!A:A,MATCH(G52,Herbs!B:B,0)))</f>
        <v>2</v>
      </c>
      <c r="J52" s="100">
        <f t="array" ref="J52">IF(G52="","", SWITCH(INDEX(Herbs!$A:$A,MATCH(G52,Herbs!$B:$B,0)),1,1,2,3,3,9,4,36,5,180,6,1080,0)*F52)</f>
        <v>3</v>
      </c>
      <c r="K52" s="101" t="str">
        <f t="array" ref="K52">IF(G52="","",INDEX(Herbs!$G:$G,MATCH(G52,Herbs!$B:$B,0)))</f>
        <v>Cold</v>
      </c>
      <c r="L52" s="96"/>
      <c r="M52" s="97"/>
      <c r="N52" s="98" t="str">
        <f t="array" ref="N52">IF(M52="","",INDEX(Herbs!$J:$J,MATCH(M52,Herbs!$B:$B,0)))</f>
        <v/>
      </c>
      <c r="O52" s="98">
        <f t="array" ref="O52">IF(M52:M632="",0, INDEX(Herbs!A:A,MATCH(M52,Herbs!B:B,0)))</f>
        <v>0</v>
      </c>
      <c r="P52" s="100" t="str">
        <f t="array" ref="P52">IF(M52="","", SWITCH(INDEX(Herbs!$A:$A,MATCH(M52,Herbs!$B:$B,0)),1,1,2,3,3,9,4,36,5,180,6,1080,0)*L52)</f>
        <v/>
      </c>
      <c r="Q52" s="101" t="str">
        <f t="array" ref="Q52">IF(M52="","",INDEX(Herbs!$G:$G,MATCH(M52,Herbs!$B:$B,0)))</f>
        <v/>
      </c>
      <c r="R52" s="100"/>
      <c r="S52" s="97"/>
      <c r="T52" s="98" t="str">
        <f t="array" ref="T52">IF(S52="","",INDEX(Herbs!$J:$J,MATCH(S52,Herbs!$B:$B,0)))</f>
        <v/>
      </c>
      <c r="U52" s="98">
        <f t="array" ref="U52">IF(S52:S632="",0, INDEX(Herbs!A:A,MATCH(S52,Herbs!B:B,0)))</f>
        <v>0</v>
      </c>
      <c r="V52" s="100" t="str">
        <f t="array" ref="V52">IF(S52="","", SWITCH(INDEX(Herbs!$A:$A,MATCH(S52,Herbs!$B:$B,0)),1,1,2,3,3,9,4,36,5,180,6,1080,0)*R52)</f>
        <v/>
      </c>
      <c r="W52" s="101" t="str">
        <f t="array" ref="W52">IF(S52="","",INDEX(Herbs!$G:$G,MATCH(S52,Herbs!$B:$B,0)))</f>
        <v/>
      </c>
    </row>
    <row r="53" ht="41.25" customHeight="1">
      <c r="A53" s="82" t="s">
        <v>50</v>
      </c>
      <c r="B53" s="83">
        <v>2.0</v>
      </c>
      <c r="C53" s="84" t="s">
        <v>56</v>
      </c>
      <c r="D53" s="85" t="str">
        <f>C53</f>
        <v>Gleaming Edge Elixir</v>
      </c>
      <c r="E53" s="85" t="s">
        <v>320</v>
      </c>
      <c r="F53" s="86">
        <v>1.0</v>
      </c>
      <c r="G53" s="87" t="s">
        <v>321</v>
      </c>
      <c r="H53" s="88" t="str">
        <f t="array" ref="H53">IF(G53="","",INDEX(Herbs!$J:$J,MATCH(G53,Herbs!$B:$B,0)))</f>
        <v/>
      </c>
      <c r="I53" s="13">
        <f t="array" ref="I53">IF(G53:G632="",0, INDEX(Herbs!A:A,MATCH(G53,Herbs!B:B,0)))</f>
        <v>2</v>
      </c>
      <c r="J53" s="89">
        <f t="array" ref="J53">IF(G53="","", SWITCH(INDEX(Herbs!$A:$A,MATCH(G53,Herbs!$B:$B,0)),1,1,2,3,3,9,4,36,5,180,6,1080,0)*F53)</f>
        <v>3</v>
      </c>
      <c r="K53" s="90" t="str">
        <f t="array" ref="K53">IF(G53="","",INDEX(Herbs!$C:$C,MATCH(G53,Herbs!$B:$B,0)))</f>
        <v>Agitating</v>
      </c>
      <c r="L53" s="86"/>
      <c r="M53" s="87"/>
      <c r="N53" s="88" t="str">
        <f t="array" ref="N53">IF(M53="","",INDEX(Herbs!$J:$J,MATCH(M53,Herbs!$B:$B,0)))</f>
        <v/>
      </c>
      <c r="O53" s="88">
        <f t="array" ref="O53">IF(M53:M632="",0, INDEX(Herbs!A:A,MATCH(M53,Herbs!B:B,0)))</f>
        <v>0</v>
      </c>
      <c r="P53" s="89" t="str">
        <f t="array" ref="P53">IF(M53="","", SWITCH(INDEX(Herbs!$A:$A,MATCH(M53,Herbs!$B:$B,0)),1,1,2,3,3,9,4,36,5,180,6,1080,0)*L53)</f>
        <v/>
      </c>
      <c r="Q53" s="90" t="str">
        <f t="array" ref="Q53">IF(M53="","",INDEX(Herbs!$C:$C,MATCH(M53,Herbs!$B:$B,0)))</f>
        <v/>
      </c>
      <c r="R53" s="89"/>
      <c r="S53" s="91"/>
      <c r="T53" s="88" t="str">
        <f t="array" ref="T53">IF(S53="","",INDEX(Herbs!$J:$J,MATCH(S53,Herbs!$B:$B,0)))</f>
        <v/>
      </c>
      <c r="U53" s="88">
        <f t="array" ref="U53">IF(S53:S632="",0, INDEX(Herbs!A:A,MATCH(S53,Herbs!B:B,0)))</f>
        <v>0</v>
      </c>
      <c r="V53" s="89" t="str">
        <f t="array" ref="V53">IF(S53="","", SWITCH(INDEX(Herbs!$A:$A,MATCH(S53,Herbs!$B:$B,0)),1,1,2,3,3,9,4,36,5,180,6,1080,0)*R53)</f>
        <v/>
      </c>
      <c r="W53" s="90" t="str">
        <f t="array" ref="W53">IF(S53="","",INDEX(Herbs!$C:$C,MATCH(S53,Herbs!$B:$B,0)))</f>
        <v/>
      </c>
    </row>
    <row r="54" ht="41.25" customHeight="1">
      <c r="C54" s="75"/>
      <c r="D54" s="85" t="str">
        <f>C53</f>
        <v>Gleaming Edge Elixir</v>
      </c>
      <c r="E54" s="85" t="s">
        <v>322</v>
      </c>
      <c r="F54" s="89"/>
      <c r="G54" s="91"/>
      <c r="H54" s="88" t="str">
        <f t="array" ref="H54">IF(G54="","",INDEX(Herbs!$J:$J,MATCH(G54,Herbs!$B:$B,0)))</f>
        <v/>
      </c>
      <c r="I54" s="13">
        <f t="array" ref="I54">IF(G54:G632="",0, INDEX(Herbs!A:A,MATCH(G54,Herbs!B:B,0)))</f>
        <v>0</v>
      </c>
      <c r="J54" s="89" t="str">
        <f t="array" ref="J54">IF(G54="","", SWITCH(INDEX(Herbs!$A:$A,MATCH(G54,Herbs!$B:$B,0)),1,1,2,3,3,9,4,36,5,180,6,1080,0)*F54)</f>
        <v/>
      </c>
      <c r="K54" s="90" t="str">
        <f t="array" ref="K54">IF(G54="","",INDEX(Herbs!$C:$C,MATCH(G54,Herbs!$B:$B,0)))</f>
        <v/>
      </c>
      <c r="L54" s="89"/>
      <c r="M54" s="91"/>
      <c r="N54" s="88" t="str">
        <f t="array" ref="N54">IF(M54="","",INDEX(Herbs!$J:$J,MATCH(M54,Herbs!$B:$B,0)))</f>
        <v/>
      </c>
      <c r="O54" s="88">
        <f t="array" ref="O54">IF(M54:M632="",0, INDEX(Herbs!A:A,MATCH(M54,Herbs!B:B,0)))</f>
        <v>0</v>
      </c>
      <c r="P54" s="89" t="str">
        <f t="array" ref="P54">IF(M54="","", SWITCH(INDEX(Herbs!$A:$A,MATCH(M54,Herbs!$B:$B,0)),1,1,2,3,3,9,4,36,5,180,6,1080,0)*L54)</f>
        <v/>
      </c>
      <c r="Q54" s="90" t="str">
        <f t="array" ref="Q54">IF(M54="","",INDEX(Herbs!$C:$C,MATCH(M54,Herbs!$B:$B,0)))</f>
        <v/>
      </c>
      <c r="R54" s="89"/>
      <c r="S54" s="91"/>
      <c r="T54" s="88" t="str">
        <f t="array" ref="T54">IF(S54="","",INDEX(Herbs!$J:$J,MATCH(S54,Herbs!$B:$B,0)))</f>
        <v/>
      </c>
      <c r="U54" s="88">
        <f t="array" ref="U54">IF(S54:S632="",0, INDEX(Herbs!A:A,MATCH(S54,Herbs!B:B,0)))</f>
        <v>0</v>
      </c>
      <c r="V54" s="89" t="str">
        <f t="array" ref="V54">IF(S54="","", SWITCH(INDEX(Herbs!$A:$A,MATCH(S54,Herbs!$B:$B,0)),1,1,2,3,3,9,4,36,5,180,6,1080,0)*R54)</f>
        <v/>
      </c>
      <c r="W54" s="90" t="str">
        <f t="array" ref="W54">IF(S54="","",INDEX(Herbs!$C:$C,MATCH(S54,Herbs!$B:$B,0)))</f>
        <v/>
      </c>
    </row>
    <row r="55" ht="41.25" customHeight="1">
      <c r="C55" s="75"/>
      <c r="D55" s="85" t="str">
        <f>C53</f>
        <v>Gleaming Edge Elixir</v>
      </c>
      <c r="E55" s="73" t="s">
        <v>323</v>
      </c>
      <c r="F55" s="86">
        <v>1.0</v>
      </c>
      <c r="G55" s="87" t="s">
        <v>346</v>
      </c>
      <c r="H55" s="88" t="str">
        <f t="array" ref="H55">IF(G55="","",INDEX(Herbs!$J:$J,MATCH(G55,Herbs!$B:$B,0)))</f>
        <v/>
      </c>
      <c r="I55" s="13">
        <f t="array" ref="I55">IF(G55:G632="",0, INDEX(Herbs!A:A,MATCH(G55,Herbs!B:B,0)))</f>
        <v>2</v>
      </c>
      <c r="J55" s="89">
        <f t="array" ref="J55">IF(G55="","", SWITCH(INDEX(Herbs!$A:$A,MATCH(G55,Herbs!$B:$B,0)),1,1,2,3,3,9,4,36,5,180,6,1080,0)*F55)</f>
        <v>3</v>
      </c>
      <c r="K55" s="90" t="str">
        <f t="array" ref="K55">IF(G55="","",INDEX(Herbs!$E:$E,MATCH(G55,Herbs!$B:$B,0)))</f>
        <v>Metal</v>
      </c>
      <c r="L55" s="86"/>
      <c r="M55" s="87"/>
      <c r="N55" s="88" t="str">
        <f t="array" ref="N55">IF(M55="","",INDEX(Herbs!$J:$J,MATCH(M55,Herbs!$B:$B,0)))</f>
        <v/>
      </c>
      <c r="O55" s="88">
        <f t="array" ref="O55">IF(M55:M632="",0, INDEX(Herbs!A:A,MATCH(M55,Herbs!B:B,0)))</f>
        <v>0</v>
      </c>
      <c r="P55" s="89" t="str">
        <f t="array" ref="P55">IF(M55="","", SWITCH(INDEX(Herbs!$A:$A,MATCH(M55,Herbs!$B:$B,0)),1,1,2,3,3,9,4,36,5,180,6,1080,0)*L55)</f>
        <v/>
      </c>
      <c r="Q55" s="90" t="str">
        <f t="array" ref="Q55">IF(M55="","",INDEX(Herbs!$E:$E,MATCH(M55,Herbs!$B:$B,0)))</f>
        <v/>
      </c>
      <c r="R55" s="89"/>
      <c r="S55" s="91"/>
      <c r="T55" s="88" t="str">
        <f t="array" ref="T55">IF(S55="","",INDEX(Herbs!$J:$J,MATCH(S55,Herbs!$B:$B,0)))</f>
        <v/>
      </c>
      <c r="U55" s="88">
        <f t="array" ref="U55">IF(S55:S632="",0, INDEX(Herbs!A:A,MATCH(S55,Herbs!B:B,0)))</f>
        <v>0</v>
      </c>
      <c r="V55" s="89" t="str">
        <f t="array" ref="V55">IF(S55="","", SWITCH(INDEX(Herbs!$A:$A,MATCH(S55,Herbs!$B:$B,0)),1,1,2,3,3,9,4,36,5,180,6,1080,0)*R55)</f>
        <v/>
      </c>
      <c r="W55" s="90" t="str">
        <f t="array" ref="W55">IF(S55="","",INDEX(Herbs!$E:$E,MATCH(S55,Herbs!$B:$B,0)))</f>
        <v/>
      </c>
    </row>
    <row r="56" ht="41.25" customHeight="1">
      <c r="C56" s="75"/>
      <c r="D56" s="85" t="str">
        <f>C53</f>
        <v>Gleaming Edge Elixir</v>
      </c>
      <c r="E56" s="73" t="s">
        <v>325</v>
      </c>
      <c r="F56" s="89">
        <v>1.0</v>
      </c>
      <c r="G56" s="91" t="s">
        <v>343</v>
      </c>
      <c r="H56" s="88" t="str">
        <f t="array" ref="H56">IF(G56="","",INDEX(Herbs!$J:$J,MATCH(G56,Herbs!$B:$B,0)))</f>
        <v/>
      </c>
      <c r="I56" s="13">
        <f t="array" ref="I56">IF(G56:G632="",0, INDEX(Herbs!A:A,MATCH(G56,Herbs!B:B,0)))</f>
        <v>2</v>
      </c>
      <c r="J56" s="89">
        <f t="array" ref="J56">IF(G56="","", SWITCH(INDEX(Herbs!$A:$A,MATCH(G56,Herbs!$B:$B,0)),1,1,2,3,3,9,4,36,5,180,6,1080,0)*F56)</f>
        <v>3</v>
      </c>
      <c r="K56" s="90" t="str">
        <f t="array" ref="K56">IF(G56="","",INDEX(Herbs!$E:$E,MATCH(G56,Herbs!$B:$B,0)))</f>
        <v>Chaos</v>
      </c>
      <c r="L56" s="89"/>
      <c r="M56" s="91"/>
      <c r="N56" s="88" t="str">
        <f t="array" ref="N56">IF(M56="","",INDEX(Herbs!$J:$J,MATCH(M56,Herbs!$B:$B,0)))</f>
        <v/>
      </c>
      <c r="O56" s="88">
        <f t="array" ref="O56">IF(M56:M632="",0, INDEX(Herbs!A:A,MATCH(M56,Herbs!B:B,0)))</f>
        <v>0</v>
      </c>
      <c r="P56" s="89" t="str">
        <f t="array" ref="P56">IF(M56="","", SWITCH(INDEX(Herbs!$A:$A,MATCH(M56,Herbs!$B:$B,0)),1,1,2,3,3,9,4,36,5,180,6,1080,0)*L56)</f>
        <v/>
      </c>
      <c r="Q56" s="90" t="str">
        <f t="array" ref="Q56">IF(M56="","",INDEX(Herbs!$E:$E,MATCH(M56,Herbs!$B:$B,0)))</f>
        <v/>
      </c>
      <c r="R56" s="89"/>
      <c r="S56" s="91"/>
      <c r="T56" s="88" t="str">
        <f t="array" ref="T56">IF(S56="","",INDEX(Herbs!$J:$J,MATCH(S56,Herbs!$B:$B,0)))</f>
        <v/>
      </c>
      <c r="U56" s="88">
        <f t="array" ref="U56">IF(S56:S632="",0, INDEX(Herbs!A:A,MATCH(S56,Herbs!B:B,0)))</f>
        <v>0</v>
      </c>
      <c r="V56" s="89" t="str">
        <f t="array" ref="V56">IF(S56="","", SWITCH(INDEX(Herbs!$A:$A,MATCH(S56,Herbs!$B:$B,0)),1,1,2,3,3,9,4,36,5,180,6,1080,0)*R56)</f>
        <v/>
      </c>
      <c r="W56" s="90" t="str">
        <f t="array" ref="W56">IF(S56="","",INDEX(Herbs!$E:$E,MATCH(S56,Herbs!$B:$B,0)))</f>
        <v/>
      </c>
    </row>
    <row r="57" ht="41.25" customHeight="1">
      <c r="A57" s="92"/>
      <c r="B57" s="92"/>
      <c r="C57" s="93"/>
      <c r="D57" s="94" t="str">
        <f>C53</f>
        <v>Gleaming Edge Elixir</v>
      </c>
      <c r="E57" s="95" t="s">
        <v>326</v>
      </c>
      <c r="F57" s="96">
        <v>1.0</v>
      </c>
      <c r="G57" s="97" t="s">
        <v>344</v>
      </c>
      <c r="H57" s="98" t="str">
        <f t="array" ref="H57">IF(G57="","",INDEX(Herbs!$J:$J,MATCH(G57,Herbs!$B:$B,0)))</f>
        <v/>
      </c>
      <c r="I57" s="99">
        <f t="array" ref="I57">IF(G57:G632="",0, INDEX(Herbs!A:A,MATCH(G57,Herbs!B:B,0)))</f>
        <v>2</v>
      </c>
      <c r="J57" s="100">
        <f t="array" ref="J57">IF(G57="","", SWITCH(INDEX(Herbs!$A:$A,MATCH(G57,Herbs!$B:$B,0)),1,1,2,3,3,9,4,36,5,180,6,1080,0)*F57)</f>
        <v>3</v>
      </c>
      <c r="K57" s="101" t="str">
        <f t="array" ref="K57">IF(G57="","",INDEX(Herbs!$G:$G,MATCH(G57,Herbs!$B:$B,0)))</f>
        <v>Cold</v>
      </c>
      <c r="L57" s="96"/>
      <c r="M57" s="97"/>
      <c r="N57" s="98" t="str">
        <f t="array" ref="N57">IF(M57="","",INDEX(Herbs!$J:$J,MATCH(M57,Herbs!$B:$B,0)))</f>
        <v/>
      </c>
      <c r="O57" s="98">
        <f t="array" ref="O57">IF(M57:M632="",0, INDEX(Herbs!A:A,MATCH(M57,Herbs!B:B,0)))</f>
        <v>0</v>
      </c>
      <c r="P57" s="100" t="str">
        <f t="array" ref="P57">IF(M57="","", SWITCH(INDEX(Herbs!$A:$A,MATCH(M57,Herbs!$B:$B,0)),1,1,2,3,3,9,4,36,5,180,6,1080,0)*L57)</f>
        <v/>
      </c>
      <c r="Q57" s="101" t="str">
        <f t="array" ref="Q57">IF(M57="","",INDEX(Herbs!$G:$G,MATCH(M57,Herbs!$B:$B,0)))</f>
        <v/>
      </c>
      <c r="R57" s="100"/>
      <c r="S57" s="97"/>
      <c r="T57" s="98" t="str">
        <f t="array" ref="T57">IF(S57="","",INDEX(Herbs!$J:$J,MATCH(S57,Herbs!$B:$B,0)))</f>
        <v/>
      </c>
      <c r="U57" s="98">
        <f t="array" ref="U57">IF(S57:S632="",0, INDEX(Herbs!A:A,MATCH(S57,Herbs!B:B,0)))</f>
        <v>0</v>
      </c>
      <c r="V57" s="100" t="str">
        <f t="array" ref="V57">IF(S57="","", SWITCH(INDEX(Herbs!$A:$A,MATCH(S57,Herbs!$B:$B,0)),1,1,2,3,3,9,4,36,5,180,6,1080,0)*R57)</f>
        <v/>
      </c>
      <c r="W57" s="101" t="str">
        <f t="array" ref="W57">IF(S57="","",INDEX(Herbs!$G:$G,MATCH(S57,Herbs!$B:$B,0)))</f>
        <v/>
      </c>
    </row>
    <row r="58" ht="41.25" customHeight="1">
      <c r="A58" s="82" t="s">
        <v>50</v>
      </c>
      <c r="B58" s="83">
        <v>2.0</v>
      </c>
      <c r="C58" s="84" t="s">
        <v>58</v>
      </c>
      <c r="D58" s="85" t="str">
        <f>C58</f>
        <v>Flowing Pool Elixir</v>
      </c>
      <c r="E58" s="85" t="s">
        <v>320</v>
      </c>
      <c r="F58" s="86">
        <v>1.0</v>
      </c>
      <c r="G58" s="87" t="s">
        <v>321</v>
      </c>
      <c r="H58" s="88" t="str">
        <f t="array" ref="H58">IF(G58="","",INDEX(Herbs!$J:$J,MATCH(G58,Herbs!$B:$B,0)))</f>
        <v/>
      </c>
      <c r="I58" s="13">
        <f t="array" ref="I58">IF(G58:G632="",0, INDEX(Herbs!A:A,MATCH(G58,Herbs!B:B,0)))</f>
        <v>2</v>
      </c>
      <c r="J58" s="89">
        <f t="array" ref="J58">IF(G58="","", SWITCH(INDEX(Herbs!$A:$A,MATCH(G58,Herbs!$B:$B,0)),1,1,2,3,3,9,4,36,5,180,6,1080,0)*F58)</f>
        <v>3</v>
      </c>
      <c r="K58" s="90" t="str">
        <f t="array" ref="K58">IF(G58="","",INDEX(Herbs!$C:$C,MATCH(G58,Herbs!$B:$B,0)))</f>
        <v>Agitating</v>
      </c>
      <c r="L58" s="89"/>
      <c r="M58" s="91"/>
      <c r="N58" s="88" t="str">
        <f t="array" ref="N58">IF(M58="","",INDEX(Herbs!$J:$J,MATCH(M58,Herbs!$B:$B,0)))</f>
        <v/>
      </c>
      <c r="O58" s="88">
        <f t="array" ref="O58">IF(M58:M632="",0, INDEX(Herbs!A:A,MATCH(M58,Herbs!B:B,0)))</f>
        <v>0</v>
      </c>
      <c r="P58" s="89" t="str">
        <f t="array" ref="P58">IF(M58="","", SWITCH(INDEX(Herbs!$A:$A,MATCH(M58,Herbs!$B:$B,0)),1,1,2,3,3,9,4,36,5,180,6,1080,0)*L58)</f>
        <v/>
      </c>
      <c r="Q58" s="90" t="str">
        <f t="array" ref="Q58">IF(M58="","",INDEX(Herbs!$C:$C,MATCH(M58,Herbs!$B:$B,0)))</f>
        <v/>
      </c>
      <c r="R58" s="89"/>
      <c r="S58" s="91"/>
      <c r="T58" s="88" t="str">
        <f t="array" ref="T58">IF(S58="","",INDEX(Herbs!$J:$J,MATCH(S58,Herbs!$B:$B,0)))</f>
        <v/>
      </c>
      <c r="U58" s="88">
        <f t="array" ref="U58">IF(S58:S632="",0, INDEX(Herbs!A:A,MATCH(S58,Herbs!B:B,0)))</f>
        <v>0</v>
      </c>
      <c r="V58" s="89" t="str">
        <f t="array" ref="V58">IF(S58="","", SWITCH(INDEX(Herbs!$A:$A,MATCH(S58,Herbs!$B:$B,0)),1,1,2,3,3,9,4,36,5,180,6,1080,0)*R58)</f>
        <v/>
      </c>
      <c r="W58" s="90" t="str">
        <f t="array" ref="W58">IF(S58="","",INDEX(Herbs!$C:$C,MATCH(S58,Herbs!$B:$B,0)))</f>
        <v/>
      </c>
    </row>
    <row r="59" ht="41.25" customHeight="1">
      <c r="C59" s="75"/>
      <c r="D59" s="85" t="str">
        <f>C58</f>
        <v>Flowing Pool Elixir</v>
      </c>
      <c r="E59" s="85" t="s">
        <v>322</v>
      </c>
      <c r="F59" s="89"/>
      <c r="G59" s="91"/>
      <c r="H59" s="88" t="str">
        <f t="array" ref="H59">IF(G59="","",INDEX(Herbs!$J:$J,MATCH(G59,Herbs!$B:$B,0)))</f>
        <v/>
      </c>
      <c r="I59" s="13">
        <f t="array" ref="I59">IF(G59:G632="",0, INDEX(Herbs!A:A,MATCH(G59,Herbs!B:B,0)))</f>
        <v>0</v>
      </c>
      <c r="J59" s="89" t="str">
        <f t="array" ref="J59">IF(G59="","", SWITCH(INDEX(Herbs!$A:$A,MATCH(G59,Herbs!$B:$B,0)),1,1,2,3,3,9,4,36,5,180,6,1080,0)*F59)</f>
        <v/>
      </c>
      <c r="K59" s="90" t="str">
        <f t="array" ref="K59">IF(G59="","",INDEX(Herbs!$C:$C,MATCH(G59,Herbs!$B:$B,0)))</f>
        <v/>
      </c>
      <c r="L59" s="89"/>
      <c r="M59" s="91"/>
      <c r="N59" s="88" t="str">
        <f t="array" ref="N59">IF(M59="","",INDEX(Herbs!$J:$J,MATCH(M59,Herbs!$B:$B,0)))</f>
        <v/>
      </c>
      <c r="O59" s="88">
        <f t="array" ref="O59">IF(M59:M632="",0, INDEX(Herbs!A:A,MATCH(M59,Herbs!B:B,0)))</f>
        <v>0</v>
      </c>
      <c r="P59" s="89" t="str">
        <f t="array" ref="P59">IF(M59="","", SWITCH(INDEX(Herbs!$A:$A,MATCH(M59,Herbs!$B:$B,0)),1,1,2,3,3,9,4,36,5,180,6,1080,0)*L59)</f>
        <v/>
      </c>
      <c r="Q59" s="90" t="str">
        <f t="array" ref="Q59">IF(M59="","",INDEX(Herbs!$C:$C,MATCH(M59,Herbs!$B:$B,0)))</f>
        <v/>
      </c>
      <c r="R59" s="89"/>
      <c r="S59" s="91"/>
      <c r="T59" s="88" t="str">
        <f t="array" ref="T59">IF(S59="","",INDEX(Herbs!$J:$J,MATCH(S59,Herbs!$B:$B,0)))</f>
        <v/>
      </c>
      <c r="U59" s="88">
        <f t="array" ref="U59">IF(S59:S632="",0, INDEX(Herbs!A:A,MATCH(S59,Herbs!B:B,0)))</f>
        <v>0</v>
      </c>
      <c r="V59" s="89" t="str">
        <f t="array" ref="V59">IF(S59="","", SWITCH(INDEX(Herbs!$A:$A,MATCH(S59,Herbs!$B:$B,0)),1,1,2,3,3,9,4,36,5,180,6,1080,0)*R59)</f>
        <v/>
      </c>
      <c r="W59" s="90" t="str">
        <f t="array" ref="W59">IF(S59="","",INDEX(Herbs!$C:$C,MATCH(S59,Herbs!$B:$B,0)))</f>
        <v/>
      </c>
    </row>
    <row r="60" ht="41.25" customHeight="1">
      <c r="C60" s="75"/>
      <c r="D60" s="85" t="str">
        <f>C58</f>
        <v>Flowing Pool Elixir</v>
      </c>
      <c r="E60" s="73" t="s">
        <v>323</v>
      </c>
      <c r="F60" s="86">
        <v>1.0</v>
      </c>
      <c r="G60" s="87" t="s">
        <v>347</v>
      </c>
      <c r="H60" s="88" t="str">
        <f t="array" ref="H60">IF(G60="","",INDEX(Herbs!$J:$J,MATCH(G60,Herbs!$B:$B,0)))</f>
        <v/>
      </c>
      <c r="I60" s="13">
        <f t="array" ref="I60">IF(G60:G632="",0, INDEX(Herbs!A:A,MATCH(G60,Herbs!B:B,0)))</f>
        <v>2</v>
      </c>
      <c r="J60" s="89">
        <f t="array" ref="J60">IF(G60="","", SWITCH(INDEX(Herbs!$A:$A,MATCH(G60,Herbs!$B:$B,0)),1,1,2,3,3,9,4,36,5,180,6,1080,0)*F60)</f>
        <v>3</v>
      </c>
      <c r="K60" s="90" t="str">
        <f t="array" ref="K60">IF(G60="","",INDEX(Herbs!$E:$E,MATCH(G60,Herbs!$B:$B,0)))</f>
        <v>Water</v>
      </c>
      <c r="L60" s="89"/>
      <c r="M60" s="91"/>
      <c r="N60" s="88" t="str">
        <f t="array" ref="N60">IF(M60="","",INDEX(Herbs!$J:$J,MATCH(M60,Herbs!$B:$B,0)))</f>
        <v/>
      </c>
      <c r="O60" s="88">
        <f t="array" ref="O60">IF(M60:M632="",0, INDEX(Herbs!A:A,MATCH(M60,Herbs!B:B,0)))</f>
        <v>0</v>
      </c>
      <c r="P60" s="89" t="str">
        <f t="array" ref="P60">IF(M60="","", SWITCH(INDEX(Herbs!$A:$A,MATCH(M60,Herbs!$B:$B,0)),1,1,2,3,3,9,4,36,5,180,6,1080,0)*L60)</f>
        <v/>
      </c>
      <c r="Q60" s="90" t="str">
        <f t="array" ref="Q60">IF(M60="","",INDEX(Herbs!$E:$E,MATCH(M60,Herbs!$B:$B,0)))</f>
        <v/>
      </c>
      <c r="R60" s="89"/>
      <c r="S60" s="91"/>
      <c r="T60" s="88" t="str">
        <f t="array" ref="T60">IF(S60="","",INDEX(Herbs!$J:$J,MATCH(S60,Herbs!$B:$B,0)))</f>
        <v/>
      </c>
      <c r="U60" s="88">
        <f t="array" ref="U60">IF(S60:S632="",0, INDEX(Herbs!A:A,MATCH(S60,Herbs!B:B,0)))</f>
        <v>0</v>
      </c>
      <c r="V60" s="89" t="str">
        <f t="array" ref="V60">IF(S60="","", SWITCH(INDEX(Herbs!$A:$A,MATCH(S60,Herbs!$B:$B,0)),1,1,2,3,3,9,4,36,5,180,6,1080,0)*R60)</f>
        <v/>
      </c>
      <c r="W60" s="90" t="str">
        <f t="array" ref="W60">IF(S60="","",INDEX(Herbs!$E:$E,MATCH(S60,Herbs!$B:$B,0)))</f>
        <v/>
      </c>
    </row>
    <row r="61" ht="41.25" customHeight="1">
      <c r="C61" s="75"/>
      <c r="D61" s="85" t="str">
        <f>C58</f>
        <v>Flowing Pool Elixir</v>
      </c>
      <c r="E61" s="73" t="s">
        <v>325</v>
      </c>
      <c r="F61" s="89">
        <v>1.0</v>
      </c>
      <c r="G61" s="91" t="s">
        <v>343</v>
      </c>
      <c r="H61" s="88" t="str">
        <f t="array" ref="H61">IF(G61="","",INDEX(Herbs!$J:$J,MATCH(G61,Herbs!$B:$B,0)))</f>
        <v/>
      </c>
      <c r="I61" s="13">
        <f t="array" ref="I61">IF(G61:G632="",0, INDEX(Herbs!A:A,MATCH(G61,Herbs!B:B,0)))</f>
        <v>2</v>
      </c>
      <c r="J61" s="89">
        <f t="array" ref="J61">IF(G61="","", SWITCH(INDEX(Herbs!$A:$A,MATCH(G61,Herbs!$B:$B,0)),1,1,2,3,3,9,4,36,5,180,6,1080,0)*F61)</f>
        <v>3</v>
      </c>
      <c r="K61" s="90" t="str">
        <f t="array" ref="K61">IF(G61="","",INDEX(Herbs!$E:$E,MATCH(G61,Herbs!$B:$B,0)))</f>
        <v>Chaos</v>
      </c>
      <c r="L61" s="89"/>
      <c r="M61" s="91"/>
      <c r="N61" s="88" t="str">
        <f t="array" ref="N61">IF(M61="","",INDEX(Herbs!$J:$J,MATCH(M61,Herbs!$B:$B,0)))</f>
        <v/>
      </c>
      <c r="O61" s="88">
        <f t="array" ref="O61">IF(M61:M632="",0, INDEX(Herbs!A:A,MATCH(M61,Herbs!B:B,0)))</f>
        <v>0</v>
      </c>
      <c r="P61" s="89" t="str">
        <f t="array" ref="P61">IF(M61="","", SWITCH(INDEX(Herbs!$A:$A,MATCH(M61,Herbs!$B:$B,0)),1,1,2,3,3,9,4,36,5,180,6,1080,0)*L61)</f>
        <v/>
      </c>
      <c r="Q61" s="90" t="str">
        <f t="array" ref="Q61">IF(M61="","",INDEX(Herbs!$E:$E,MATCH(M61,Herbs!$B:$B,0)))</f>
        <v/>
      </c>
      <c r="R61" s="89"/>
      <c r="S61" s="91"/>
      <c r="T61" s="88" t="str">
        <f t="array" ref="T61">IF(S61="","",INDEX(Herbs!$J:$J,MATCH(S61,Herbs!$B:$B,0)))</f>
        <v/>
      </c>
      <c r="U61" s="88">
        <f t="array" ref="U61">IF(S61:S632="",0, INDEX(Herbs!A:A,MATCH(S61,Herbs!B:B,0)))</f>
        <v>0</v>
      </c>
      <c r="V61" s="89" t="str">
        <f t="array" ref="V61">IF(S61="","", SWITCH(INDEX(Herbs!$A:$A,MATCH(S61,Herbs!$B:$B,0)),1,1,2,3,3,9,4,36,5,180,6,1080,0)*R61)</f>
        <v/>
      </c>
      <c r="W61" s="90" t="str">
        <f t="array" ref="W61">IF(S61="","",INDEX(Herbs!$E:$E,MATCH(S61,Herbs!$B:$B,0)))</f>
        <v/>
      </c>
    </row>
    <row r="62" ht="41.25" customHeight="1">
      <c r="A62" s="92"/>
      <c r="B62" s="92"/>
      <c r="C62" s="93"/>
      <c r="D62" s="94" t="str">
        <f>C58</f>
        <v>Flowing Pool Elixir</v>
      </c>
      <c r="E62" s="95" t="s">
        <v>326</v>
      </c>
      <c r="F62" s="96">
        <v>1.0</v>
      </c>
      <c r="G62" s="97" t="s">
        <v>348</v>
      </c>
      <c r="H62" s="98" t="str">
        <f t="array" ref="H62">IF(G62="","",INDEX(Herbs!$J:$J,MATCH(G62,Herbs!$B:$B,0)))</f>
        <v/>
      </c>
      <c r="I62" s="99">
        <f t="array" ref="I62">IF(G62:G632="",0, INDEX(Herbs!A:A,MATCH(G62,Herbs!B:B,0)))</f>
        <v>2</v>
      </c>
      <c r="J62" s="100">
        <f t="array" ref="J62">IF(G62="","", SWITCH(INDEX(Herbs!$A:$A,MATCH(G62,Herbs!$B:$B,0)),1,1,2,3,3,9,4,36,5,180,6,1080,0)*F62)</f>
        <v>3</v>
      </c>
      <c r="K62" s="101" t="str">
        <f t="array" ref="K62">IF(G62="","",INDEX(Herbs!$G:$G,MATCH(G62,Herbs!$B:$B,0)))</f>
        <v>Balanced</v>
      </c>
      <c r="L62" s="100"/>
      <c r="M62" s="97"/>
      <c r="N62" s="98" t="str">
        <f t="array" ref="N62">IF(M62="","",INDEX(Herbs!$J:$J,MATCH(M62,Herbs!$B:$B,0)))</f>
        <v/>
      </c>
      <c r="O62" s="98">
        <f t="array" ref="O62">IF(M62:M632="",0, INDEX(Herbs!A:A,MATCH(M62,Herbs!B:B,0)))</f>
        <v>0</v>
      </c>
      <c r="P62" s="100" t="str">
        <f t="array" ref="P62">IF(M62="","", SWITCH(INDEX(Herbs!$A:$A,MATCH(M62,Herbs!$B:$B,0)),1,1,2,3,3,9,4,36,5,180,6,1080,0)*L62)</f>
        <v/>
      </c>
      <c r="Q62" s="101" t="str">
        <f t="array" ref="Q62">IF(M62="","",INDEX(Herbs!$G:$G,MATCH(M62,Herbs!$B:$B,0)))</f>
        <v/>
      </c>
      <c r="R62" s="100"/>
      <c r="S62" s="97"/>
      <c r="T62" s="98" t="str">
        <f t="array" ref="T62">IF(S62="","",INDEX(Herbs!$J:$J,MATCH(S62,Herbs!$B:$B,0)))</f>
        <v/>
      </c>
      <c r="U62" s="98">
        <f t="array" ref="U62">IF(S62:S632="",0, INDEX(Herbs!A:A,MATCH(S62,Herbs!B:B,0)))</f>
        <v>0</v>
      </c>
      <c r="V62" s="100" t="str">
        <f t="array" ref="V62">IF(S62="","", SWITCH(INDEX(Herbs!$A:$A,MATCH(S62,Herbs!$B:$B,0)),1,1,2,3,3,9,4,36,5,180,6,1080,0)*R62)</f>
        <v/>
      </c>
      <c r="W62" s="101" t="str">
        <f t="array" ref="W62">IF(S62="","",INDEX(Herbs!$G:$G,MATCH(S62,Herbs!$B:$B,0)))</f>
        <v/>
      </c>
    </row>
    <row r="63" ht="41.25" customHeight="1">
      <c r="A63" s="82" t="s">
        <v>50</v>
      </c>
      <c r="B63" s="83">
        <v>2.0</v>
      </c>
      <c r="C63" s="84" t="s">
        <v>60</v>
      </c>
      <c r="D63" s="85" t="str">
        <f>C63</f>
        <v>Thriving Vine Elixir</v>
      </c>
      <c r="E63" s="85" t="s">
        <v>320</v>
      </c>
      <c r="F63" s="86">
        <v>1.0</v>
      </c>
      <c r="G63" s="87" t="s">
        <v>321</v>
      </c>
      <c r="H63" s="88" t="str">
        <f t="array" ref="H63">IF(G63="","",INDEX(Herbs!$J:$J,MATCH(G63,Herbs!$B:$B,0)))</f>
        <v/>
      </c>
      <c r="I63" s="13">
        <f t="array" ref="I63">IF(G63:G632="",0, INDEX(Herbs!A:A,MATCH(G63,Herbs!B:B,0)))</f>
        <v>2</v>
      </c>
      <c r="J63" s="89">
        <f t="array" ref="J63">IF(G63="","", SWITCH(INDEX(Herbs!$A:$A,MATCH(G63,Herbs!$B:$B,0)),1,1,2,3,3,9,4,36,5,180,6,1080,0)*F63)</f>
        <v>3</v>
      </c>
      <c r="K63" s="90" t="str">
        <f t="array" ref="K63">IF(G63="","",INDEX(Herbs!$C:$C,MATCH(G63,Herbs!$B:$B,0)))</f>
        <v>Agitating</v>
      </c>
      <c r="L63" s="89"/>
      <c r="M63" s="91"/>
      <c r="N63" s="88" t="str">
        <f t="array" ref="N63">IF(M63="","",INDEX(Herbs!$J:$J,MATCH(M63,Herbs!$B:$B,0)))</f>
        <v/>
      </c>
      <c r="O63" s="88">
        <f t="array" ref="O63">IF(M63:M632="",0, INDEX(Herbs!A:A,MATCH(M63,Herbs!B:B,0)))</f>
        <v>0</v>
      </c>
      <c r="P63" s="89" t="str">
        <f t="array" ref="P63">IF(M63="","", SWITCH(INDEX(Herbs!$A:$A,MATCH(M63,Herbs!$B:$B,0)),1,1,2,3,3,9,4,36,5,180,6,1080,0)*L63)</f>
        <v/>
      </c>
      <c r="Q63" s="90" t="str">
        <f t="array" ref="Q63">IF(M63="","",INDEX(Herbs!$C:$C,MATCH(M63,Herbs!$B:$B,0)))</f>
        <v/>
      </c>
      <c r="R63" s="89"/>
      <c r="S63" s="91"/>
      <c r="T63" s="88" t="str">
        <f t="array" ref="T63">IF(S63="","",INDEX(Herbs!$J:$J,MATCH(S63,Herbs!$B:$B,0)))</f>
        <v/>
      </c>
      <c r="U63" s="88">
        <f t="array" ref="U63">IF(S63:S632="",0, INDEX(Herbs!A:A,MATCH(S63,Herbs!B:B,0)))</f>
        <v>0</v>
      </c>
      <c r="V63" s="89" t="str">
        <f t="array" ref="V63">IF(S63="","", SWITCH(INDEX(Herbs!$A:$A,MATCH(S63,Herbs!$B:$B,0)),1,1,2,3,3,9,4,36,5,180,6,1080,0)*R63)</f>
        <v/>
      </c>
      <c r="W63" s="90" t="str">
        <f t="array" ref="W63">IF(S63="","",INDEX(Herbs!$C:$C,MATCH(S63,Herbs!$B:$B,0)))</f>
        <v/>
      </c>
    </row>
    <row r="64" ht="41.25" customHeight="1">
      <c r="C64" s="75"/>
      <c r="D64" s="85" t="str">
        <f>C63</f>
        <v>Thriving Vine Elixir</v>
      </c>
      <c r="E64" s="85" t="s">
        <v>322</v>
      </c>
      <c r="F64" s="89"/>
      <c r="G64" s="91"/>
      <c r="H64" s="88" t="str">
        <f t="array" ref="H64">IF(G64="","",INDEX(Herbs!$J:$J,MATCH(G64,Herbs!$B:$B,0)))</f>
        <v/>
      </c>
      <c r="I64" s="13">
        <f t="array" ref="I64">IF(G64:G632="",0, INDEX(Herbs!A:A,MATCH(G64,Herbs!B:B,0)))</f>
        <v>0</v>
      </c>
      <c r="J64" s="89" t="str">
        <f t="array" ref="J64">IF(G64="","", SWITCH(INDEX(Herbs!$A:$A,MATCH(G64,Herbs!$B:$B,0)),1,1,2,3,3,9,4,36,5,180,6,1080,0)*F64)</f>
        <v/>
      </c>
      <c r="K64" s="90" t="str">
        <f t="array" ref="K64">IF(G64="","",INDEX(Herbs!$C:$C,MATCH(G64,Herbs!$B:$B,0)))</f>
        <v/>
      </c>
      <c r="L64" s="89"/>
      <c r="M64" s="91"/>
      <c r="N64" s="88" t="str">
        <f t="array" ref="N64">IF(M64="","",INDEX(Herbs!$J:$J,MATCH(M64,Herbs!$B:$B,0)))</f>
        <v/>
      </c>
      <c r="O64" s="88">
        <f t="array" ref="O64">IF(M64:M632="",0, INDEX(Herbs!A:A,MATCH(M64,Herbs!B:B,0)))</f>
        <v>0</v>
      </c>
      <c r="P64" s="89" t="str">
        <f t="array" ref="P64">IF(M64="","", SWITCH(INDEX(Herbs!$A:$A,MATCH(M64,Herbs!$B:$B,0)),1,1,2,3,3,9,4,36,5,180,6,1080,0)*L64)</f>
        <v/>
      </c>
      <c r="Q64" s="90" t="str">
        <f t="array" ref="Q64">IF(M64="","",INDEX(Herbs!$C:$C,MATCH(M64,Herbs!$B:$B,0)))</f>
        <v/>
      </c>
      <c r="R64" s="89"/>
      <c r="S64" s="91"/>
      <c r="T64" s="88" t="str">
        <f t="array" ref="T64">IF(S64="","",INDEX(Herbs!$J:$J,MATCH(S64,Herbs!$B:$B,0)))</f>
        <v/>
      </c>
      <c r="U64" s="88">
        <f t="array" ref="U64">IF(S64:S632="",0, INDEX(Herbs!A:A,MATCH(S64,Herbs!B:B,0)))</f>
        <v>0</v>
      </c>
      <c r="V64" s="89" t="str">
        <f t="array" ref="V64">IF(S64="","", SWITCH(INDEX(Herbs!$A:$A,MATCH(S64,Herbs!$B:$B,0)),1,1,2,3,3,9,4,36,5,180,6,1080,0)*R64)</f>
        <v/>
      </c>
      <c r="W64" s="90" t="str">
        <f t="array" ref="W64">IF(S64="","",INDEX(Herbs!$C:$C,MATCH(S64,Herbs!$B:$B,0)))</f>
        <v/>
      </c>
    </row>
    <row r="65" ht="41.25" customHeight="1">
      <c r="C65" s="75"/>
      <c r="D65" s="85" t="str">
        <f>C63</f>
        <v>Thriving Vine Elixir</v>
      </c>
      <c r="E65" s="73" t="s">
        <v>323</v>
      </c>
      <c r="F65" s="86">
        <v>1.0</v>
      </c>
      <c r="G65" s="87" t="s">
        <v>348</v>
      </c>
      <c r="H65" s="88" t="str">
        <f t="array" ref="H65">IF(G65="","",INDEX(Herbs!$J:$J,MATCH(G65,Herbs!$B:$B,0)))</f>
        <v/>
      </c>
      <c r="I65" s="13">
        <f t="array" ref="I65">IF(G65:G632="",0, INDEX(Herbs!A:A,MATCH(G65,Herbs!B:B,0)))</f>
        <v>2</v>
      </c>
      <c r="J65" s="89">
        <f t="array" ref="J65">IF(G65="","", SWITCH(INDEX(Herbs!$A:$A,MATCH(G65,Herbs!$B:$B,0)),1,1,2,3,3,9,4,36,5,180,6,1080,0)*F65)</f>
        <v>3</v>
      </c>
      <c r="K65" s="90" t="str">
        <f t="array" ref="K65">IF(G65="","",INDEX(Herbs!$E:$E,MATCH(G65,Herbs!$B:$B,0)))</f>
        <v>Wood</v>
      </c>
      <c r="L65" s="89"/>
      <c r="M65" s="91"/>
      <c r="N65" s="88" t="str">
        <f t="array" ref="N65">IF(M65="","",INDEX(Herbs!$J:$J,MATCH(M65,Herbs!$B:$B,0)))</f>
        <v/>
      </c>
      <c r="O65" s="88">
        <f t="array" ref="O65">IF(M65:M632="",0, INDEX(Herbs!A:A,MATCH(M65,Herbs!B:B,0)))</f>
        <v>0</v>
      </c>
      <c r="P65" s="89" t="str">
        <f t="array" ref="P65">IF(M65="","", SWITCH(INDEX(Herbs!$A:$A,MATCH(M65,Herbs!$B:$B,0)),1,1,2,3,3,9,4,36,5,180,6,1080,0)*L65)</f>
        <v/>
      </c>
      <c r="Q65" s="90" t="str">
        <f t="array" ref="Q65">IF(M65="","",INDEX(Herbs!$E:$E,MATCH(M65,Herbs!$B:$B,0)))</f>
        <v/>
      </c>
      <c r="R65" s="89"/>
      <c r="S65" s="91"/>
      <c r="T65" s="88" t="str">
        <f t="array" ref="T65">IF(S65="","",INDEX(Herbs!$J:$J,MATCH(S65,Herbs!$B:$B,0)))</f>
        <v/>
      </c>
      <c r="U65" s="88">
        <f t="array" ref="U65">IF(S65:S632="",0, INDEX(Herbs!A:A,MATCH(S65,Herbs!B:B,0)))</f>
        <v>0</v>
      </c>
      <c r="V65" s="89" t="str">
        <f t="array" ref="V65">IF(S65="","", SWITCH(INDEX(Herbs!$A:$A,MATCH(S65,Herbs!$B:$B,0)),1,1,2,3,3,9,4,36,5,180,6,1080,0)*R65)</f>
        <v/>
      </c>
      <c r="W65" s="90" t="str">
        <f t="array" ref="W65">IF(S65="","",INDEX(Herbs!$E:$E,MATCH(S65,Herbs!$B:$B,0)))</f>
        <v/>
      </c>
    </row>
    <row r="66" ht="41.25" customHeight="1">
      <c r="C66" s="75"/>
      <c r="D66" s="85" t="str">
        <f>C63</f>
        <v>Thriving Vine Elixir</v>
      </c>
      <c r="E66" s="73" t="s">
        <v>325</v>
      </c>
      <c r="F66" s="89">
        <v>1.0</v>
      </c>
      <c r="G66" s="91" t="s">
        <v>343</v>
      </c>
      <c r="H66" s="88" t="str">
        <f t="array" ref="H66">IF(G66="","",INDEX(Herbs!$J:$J,MATCH(G66,Herbs!$B:$B,0)))</f>
        <v/>
      </c>
      <c r="I66" s="13">
        <f t="array" ref="I66">IF(G66:G632="",0, INDEX(Herbs!A:A,MATCH(G66,Herbs!B:B,0)))</f>
        <v>2</v>
      </c>
      <c r="J66" s="89">
        <f t="array" ref="J66">IF(G66="","", SWITCH(INDEX(Herbs!$A:$A,MATCH(G66,Herbs!$B:$B,0)),1,1,2,3,3,9,4,36,5,180,6,1080,0)*F66)</f>
        <v>3</v>
      </c>
      <c r="K66" s="90" t="str">
        <f t="array" ref="K66">IF(G66="","",INDEX(Herbs!$E:$E,MATCH(G66,Herbs!$B:$B,0)))</f>
        <v>Chaos</v>
      </c>
      <c r="L66" s="89"/>
      <c r="M66" s="91"/>
      <c r="N66" s="88" t="str">
        <f t="array" ref="N66">IF(M66="","",INDEX(Herbs!$J:$J,MATCH(M66,Herbs!$B:$B,0)))</f>
        <v/>
      </c>
      <c r="O66" s="88">
        <f t="array" ref="O66">IF(M66:M632="",0, INDEX(Herbs!A:A,MATCH(M66,Herbs!B:B,0)))</f>
        <v>0</v>
      </c>
      <c r="P66" s="89" t="str">
        <f t="array" ref="P66">IF(M66="","", SWITCH(INDEX(Herbs!$A:$A,MATCH(M66,Herbs!$B:$B,0)),1,1,2,3,3,9,4,36,5,180,6,1080,0)*L66)</f>
        <v/>
      </c>
      <c r="Q66" s="90" t="str">
        <f t="array" ref="Q66">IF(M66="","",INDEX(Herbs!$E:$E,MATCH(M66,Herbs!$B:$B,0)))</f>
        <v/>
      </c>
      <c r="R66" s="89"/>
      <c r="S66" s="91"/>
      <c r="T66" s="88" t="str">
        <f t="array" ref="T66">IF(S66="","",INDEX(Herbs!$J:$J,MATCH(S66,Herbs!$B:$B,0)))</f>
        <v/>
      </c>
      <c r="U66" s="88">
        <f t="array" ref="U66">IF(S66:S632="",0, INDEX(Herbs!A:A,MATCH(S66,Herbs!B:B,0)))</f>
        <v>0</v>
      </c>
      <c r="V66" s="89" t="str">
        <f t="array" ref="V66">IF(S66="","", SWITCH(INDEX(Herbs!$A:$A,MATCH(S66,Herbs!$B:$B,0)),1,1,2,3,3,9,4,36,5,180,6,1080,0)*R66)</f>
        <v/>
      </c>
      <c r="W66" s="90" t="str">
        <f t="array" ref="W66">IF(S66="","",INDEX(Herbs!$E:$E,MATCH(S66,Herbs!$B:$B,0)))</f>
        <v/>
      </c>
    </row>
    <row r="67" ht="41.25" customHeight="1">
      <c r="A67" s="92"/>
      <c r="B67" s="92"/>
      <c r="C67" s="93"/>
      <c r="D67" s="94" t="str">
        <f>C63</f>
        <v>Thriving Vine Elixir</v>
      </c>
      <c r="E67" s="95" t="s">
        <v>326</v>
      </c>
      <c r="F67" s="96">
        <v>1.0</v>
      </c>
      <c r="G67" s="97" t="s">
        <v>344</v>
      </c>
      <c r="H67" s="98" t="str">
        <f t="array" ref="H67">IF(G67="","",INDEX(Herbs!$J:$J,MATCH(G67,Herbs!$B:$B,0)))</f>
        <v/>
      </c>
      <c r="I67" s="99">
        <f t="array" ref="I67">IF(G67:G632="",0, INDEX(Herbs!A:A,MATCH(G67,Herbs!B:B,0)))</f>
        <v>2</v>
      </c>
      <c r="J67" s="100">
        <f t="array" ref="J67">IF(G67="","", SWITCH(INDEX(Herbs!$A:$A,MATCH(G67,Herbs!$B:$B,0)),1,1,2,3,3,9,4,36,5,180,6,1080,0)*F67)</f>
        <v>3</v>
      </c>
      <c r="K67" s="101" t="str">
        <f t="array" ref="K67">IF(G67="","",INDEX(Herbs!$G:$G,MATCH(G67,Herbs!$B:$B,0)))</f>
        <v>Cold</v>
      </c>
      <c r="L67" s="100"/>
      <c r="M67" s="97"/>
      <c r="N67" s="98" t="str">
        <f t="array" ref="N67">IF(M67="","",INDEX(Herbs!$J:$J,MATCH(M67,Herbs!$B:$B,0)))</f>
        <v/>
      </c>
      <c r="O67" s="98">
        <f t="array" ref="O67">IF(M67:M632="",0, INDEX(Herbs!A:A,MATCH(M67,Herbs!B:B,0)))</f>
        <v>0</v>
      </c>
      <c r="P67" s="100" t="str">
        <f t="array" ref="P67">IF(M67="","", SWITCH(INDEX(Herbs!$A:$A,MATCH(M67,Herbs!$B:$B,0)),1,1,2,3,3,9,4,36,5,180,6,1080,0)*L67)</f>
        <v/>
      </c>
      <c r="Q67" s="101" t="str">
        <f t="array" ref="Q67">IF(M67="","",INDEX(Herbs!$G:$G,MATCH(M67,Herbs!$B:$B,0)))</f>
        <v/>
      </c>
      <c r="R67" s="100"/>
      <c r="S67" s="97"/>
      <c r="T67" s="98" t="str">
        <f t="array" ref="T67">IF(S67="","",INDEX(Herbs!$J:$J,MATCH(S67,Herbs!$B:$B,0)))</f>
        <v/>
      </c>
      <c r="U67" s="98">
        <f t="array" ref="U67">IF(S67:S632="",0, INDEX(Herbs!A:A,MATCH(S67,Herbs!B:B,0)))</f>
        <v>0</v>
      </c>
      <c r="V67" s="100" t="str">
        <f t="array" ref="V67">IF(S67="","", SWITCH(INDEX(Herbs!$A:$A,MATCH(S67,Herbs!$B:$B,0)),1,1,2,3,3,9,4,36,5,180,6,1080,0)*R67)</f>
        <v/>
      </c>
      <c r="W67" s="101" t="str">
        <f t="array" ref="W67">IF(S67="","",INDEX(Herbs!$G:$G,MATCH(S67,Herbs!$B:$B,0)))</f>
        <v/>
      </c>
    </row>
    <row r="68" ht="41.25" customHeight="1">
      <c r="A68" s="82" t="s">
        <v>50</v>
      </c>
      <c r="B68" s="83">
        <v>4.0</v>
      </c>
      <c r="C68" s="84" t="s">
        <v>62</v>
      </c>
      <c r="D68" s="85" t="str">
        <f>C68</f>
        <v>Bloodrend Elixir</v>
      </c>
      <c r="E68" s="85" t="s">
        <v>320</v>
      </c>
      <c r="F68" s="86">
        <v>2.0</v>
      </c>
      <c r="G68" s="87" t="s">
        <v>328</v>
      </c>
      <c r="H68" s="88" t="str">
        <f t="array" ref="H68">IF(G68="","",INDEX(Herbs!$J:$J,MATCH(G68,Herbs!$B:$B,0)))</f>
        <v/>
      </c>
      <c r="I68" s="13">
        <f t="array" ref="I68">IF(G68:G632="",0, INDEX(Herbs!A:A,MATCH(G68,Herbs!B:B,0)))</f>
        <v>3</v>
      </c>
      <c r="J68" s="89">
        <f t="array" ref="J68">IF(G68="","", SWITCH(INDEX(Herbs!$A:$A,MATCH(G68,Herbs!$B:$B,0)),1,1,2,3,3,9,4,36,5,180,6,1080,0)*F68)</f>
        <v>18</v>
      </c>
      <c r="K68" s="90" t="str">
        <f t="array" ref="K68">IF(G68="","",INDEX(Herbs!$C:$C,MATCH(G68,Herbs!$B:$B,0)))</f>
        <v>Agitating</v>
      </c>
      <c r="L68" s="89"/>
      <c r="M68" s="91"/>
      <c r="N68" s="88" t="str">
        <f t="array" ref="N68">IF(M68="","",INDEX(Herbs!$J:$J,MATCH(M68,Herbs!$B:$B,0)))</f>
        <v/>
      </c>
      <c r="O68" s="88">
        <f t="array" ref="O68">IF(M68:M632="",0, INDEX(Herbs!A:A,MATCH(M68,Herbs!B:B,0)))</f>
        <v>0</v>
      </c>
      <c r="P68" s="89" t="str">
        <f t="array" ref="P68">IF(M68="","", SWITCH(INDEX(Herbs!$A:$A,MATCH(M68,Herbs!$B:$B,0)),1,1,2,3,3,9,4,36,5,180,6,1080,0)*L68)</f>
        <v/>
      </c>
      <c r="Q68" s="90" t="str">
        <f t="array" ref="Q68">IF(M68="","",INDEX(Herbs!$C:$C,MATCH(M68,Herbs!$B:$B,0)))</f>
        <v/>
      </c>
      <c r="R68" s="89"/>
      <c r="S68" s="91"/>
      <c r="T68" s="88" t="str">
        <f t="array" ref="T68">IF(S68="","",INDEX(Herbs!$J:$J,MATCH(S68,Herbs!$B:$B,0)))</f>
        <v/>
      </c>
      <c r="U68" s="88">
        <f t="array" ref="U68">IF(S68:S632="",0, INDEX(Herbs!A:A,MATCH(S68,Herbs!B:B,0)))</f>
        <v>0</v>
      </c>
      <c r="V68" s="89" t="str">
        <f t="array" ref="V68">IF(S68="","", SWITCH(INDEX(Herbs!$A:$A,MATCH(S68,Herbs!$B:$B,0)),1,1,2,3,3,9,4,36,5,180,6,1080,0)*R68)</f>
        <v/>
      </c>
      <c r="W68" s="90" t="str">
        <f t="array" ref="W68">IF(S68="","",INDEX(Herbs!$C:$C,MATCH(S68,Herbs!$B:$B,0)))</f>
        <v/>
      </c>
    </row>
    <row r="69" ht="41.25" customHeight="1">
      <c r="C69" s="75"/>
      <c r="D69" s="85" t="str">
        <f>C68</f>
        <v>Bloodrend Elixir</v>
      </c>
      <c r="E69" s="85" t="s">
        <v>322</v>
      </c>
      <c r="F69" s="89"/>
      <c r="G69" s="91"/>
      <c r="H69" s="88" t="str">
        <f t="array" ref="H69">IF(G69="","",INDEX(Herbs!$J:$J,MATCH(G69,Herbs!$B:$B,0)))</f>
        <v/>
      </c>
      <c r="I69" s="13">
        <f t="array" ref="I69">IF(G69:G632="",0, INDEX(Herbs!A:A,MATCH(G69,Herbs!B:B,0)))</f>
        <v>0</v>
      </c>
      <c r="J69" s="89" t="str">
        <f t="array" ref="J69">IF(G69="","", SWITCH(INDEX(Herbs!$A:$A,MATCH(G69,Herbs!$B:$B,0)),1,1,2,3,3,9,4,36,5,180,6,1080,0)*F69)</f>
        <v/>
      </c>
      <c r="K69" s="90" t="str">
        <f t="array" ref="K69">IF(G69="","",INDEX(Herbs!$C:$C,MATCH(G69,Herbs!$B:$B,0)))</f>
        <v/>
      </c>
      <c r="L69" s="89"/>
      <c r="M69" s="91"/>
      <c r="N69" s="88" t="str">
        <f t="array" ref="N69">IF(M69="","",INDEX(Herbs!$J:$J,MATCH(M69,Herbs!$B:$B,0)))</f>
        <v/>
      </c>
      <c r="O69" s="88">
        <f t="array" ref="O69">IF(M69:M632="",0, INDEX(Herbs!A:A,MATCH(M69,Herbs!B:B,0)))</f>
        <v>0</v>
      </c>
      <c r="P69" s="89" t="str">
        <f t="array" ref="P69">IF(M69="","", SWITCH(INDEX(Herbs!$A:$A,MATCH(M69,Herbs!$B:$B,0)),1,1,2,3,3,9,4,36,5,180,6,1080,0)*L69)</f>
        <v/>
      </c>
      <c r="Q69" s="90" t="str">
        <f t="array" ref="Q69">IF(M69="","",INDEX(Herbs!$C:$C,MATCH(M69,Herbs!$B:$B,0)))</f>
        <v/>
      </c>
      <c r="R69" s="89"/>
      <c r="S69" s="91"/>
      <c r="T69" s="88" t="str">
        <f t="array" ref="T69">IF(S69="","",INDEX(Herbs!$J:$J,MATCH(S69,Herbs!$B:$B,0)))</f>
        <v/>
      </c>
      <c r="U69" s="88">
        <f t="array" ref="U69">IF(S69:S632="",0, INDEX(Herbs!A:A,MATCH(S69,Herbs!B:B,0)))</f>
        <v>0</v>
      </c>
      <c r="V69" s="89" t="str">
        <f t="array" ref="V69">IF(S69="","", SWITCH(INDEX(Herbs!$A:$A,MATCH(S69,Herbs!$B:$B,0)),1,1,2,3,3,9,4,36,5,180,6,1080,0)*R69)</f>
        <v/>
      </c>
      <c r="W69" s="90" t="str">
        <f t="array" ref="W69">IF(S69="","",INDEX(Herbs!$C:$C,MATCH(S69,Herbs!$B:$B,0)))</f>
        <v/>
      </c>
    </row>
    <row r="70" ht="41.25" customHeight="1">
      <c r="C70" s="75"/>
      <c r="D70" s="85" t="str">
        <f>C68</f>
        <v>Bloodrend Elixir</v>
      </c>
      <c r="E70" s="73" t="s">
        <v>323</v>
      </c>
      <c r="F70" s="89">
        <v>2.0</v>
      </c>
      <c r="G70" s="91" t="s">
        <v>349</v>
      </c>
      <c r="H70" s="88" t="str">
        <f t="array" ref="H70">IF(G70="","",INDEX(Herbs!$J:$J,MATCH(G70,Herbs!$B:$B,0)))</f>
        <v/>
      </c>
      <c r="I70" s="13">
        <f t="array" ref="I70">IF(G70:G632="",0, INDEX(Herbs!A:A,MATCH(G70,Herbs!B:B,0)))</f>
        <v>3</v>
      </c>
      <c r="J70" s="89">
        <f t="array" ref="J70">IF(G70="","", SWITCH(INDEX(Herbs!$A:$A,MATCH(G70,Herbs!$B:$B,0)),1,1,2,3,3,9,4,36,5,180,6,1080,0)*F70)</f>
        <v>18</v>
      </c>
      <c r="K70" s="90" t="str">
        <f t="array" ref="K70">IF(G70="","",INDEX(Herbs!$E:$E,MATCH(G70,Herbs!$B:$B,0)))</f>
        <v>Chaos</v>
      </c>
      <c r="L70" s="89"/>
      <c r="M70" s="91"/>
      <c r="N70" s="88" t="str">
        <f t="array" ref="N70">IF(M70="","",INDEX(Herbs!$J:$J,MATCH(M70,Herbs!$B:$B,0)))</f>
        <v/>
      </c>
      <c r="O70" s="88">
        <f t="array" ref="O70">IF(M70:M632="",0, INDEX(Herbs!A:A,MATCH(M70,Herbs!B:B,0)))</f>
        <v>0</v>
      </c>
      <c r="P70" s="89" t="str">
        <f t="array" ref="P70">IF(M70="","", SWITCH(INDEX(Herbs!$A:$A,MATCH(M70,Herbs!$B:$B,0)),1,1,2,3,3,9,4,36,5,180,6,1080,0)*L70)</f>
        <v/>
      </c>
      <c r="Q70" s="90" t="str">
        <f t="array" ref="Q70">IF(M70="","",INDEX(Herbs!$E:$E,MATCH(M70,Herbs!$B:$B,0)))</f>
        <v/>
      </c>
      <c r="R70" s="89"/>
      <c r="S70" s="91"/>
      <c r="T70" s="88" t="str">
        <f t="array" ref="T70">IF(S70="","",INDEX(Herbs!$J:$J,MATCH(S70,Herbs!$B:$B,0)))</f>
        <v/>
      </c>
      <c r="U70" s="88">
        <f t="array" ref="U70">IF(S70:S632="",0, INDEX(Herbs!A:A,MATCH(S70,Herbs!B:B,0)))</f>
        <v>0</v>
      </c>
      <c r="V70" s="89" t="str">
        <f t="array" ref="V70">IF(S70="","", SWITCH(INDEX(Herbs!$A:$A,MATCH(S70,Herbs!$B:$B,0)),1,1,2,3,3,9,4,36,5,180,6,1080,0)*R70)</f>
        <v/>
      </c>
      <c r="W70" s="90" t="str">
        <f t="array" ref="W70">IF(S70="","",INDEX(Herbs!$E:$E,MATCH(S70,Herbs!$B:$B,0)))</f>
        <v/>
      </c>
    </row>
    <row r="71" ht="41.25" customHeight="1">
      <c r="C71" s="75"/>
      <c r="D71" s="85" t="str">
        <f>C68</f>
        <v>Bloodrend Elixir</v>
      </c>
      <c r="E71" s="73" t="s">
        <v>325</v>
      </c>
      <c r="F71" s="89"/>
      <c r="G71" s="91"/>
      <c r="H71" s="88" t="str">
        <f t="array" ref="H71">IF(G71="","",INDEX(Herbs!$J:$J,MATCH(G71,Herbs!$B:$B,0)))</f>
        <v/>
      </c>
      <c r="I71" s="13">
        <f t="array" ref="I71">IF(G71:G632="",0, INDEX(Herbs!A:A,MATCH(G71,Herbs!B:B,0)))</f>
        <v>0</v>
      </c>
      <c r="J71" s="89" t="str">
        <f t="array" ref="J71">IF(G71="","", SWITCH(INDEX(Herbs!$A:$A,MATCH(G71,Herbs!$B:$B,0)),1,1,2,3,3,9,4,36,5,180,6,1080,0)*F71)</f>
        <v/>
      </c>
      <c r="K71" s="90" t="str">
        <f t="array" ref="K71">IF(G71="","",INDEX(Herbs!$E:$E,MATCH(G71,Herbs!$B:$B,0)))</f>
        <v/>
      </c>
      <c r="L71" s="89"/>
      <c r="M71" s="91"/>
      <c r="N71" s="88" t="str">
        <f t="array" ref="N71">IF(M71="","",INDEX(Herbs!$J:$J,MATCH(M71,Herbs!$B:$B,0)))</f>
        <v/>
      </c>
      <c r="O71" s="88">
        <f t="array" ref="O71">IF(M71:M632="",0, INDEX(Herbs!A:A,MATCH(M71,Herbs!B:B,0)))</f>
        <v>0</v>
      </c>
      <c r="P71" s="89" t="str">
        <f t="array" ref="P71">IF(M71="","", SWITCH(INDEX(Herbs!$A:$A,MATCH(M71,Herbs!$B:$B,0)),1,1,2,3,3,9,4,36,5,180,6,1080,0)*L71)</f>
        <v/>
      </c>
      <c r="Q71" s="90" t="str">
        <f t="array" ref="Q71">IF(M71="","",INDEX(Herbs!$E:$E,MATCH(M71,Herbs!$B:$B,0)))</f>
        <v/>
      </c>
      <c r="R71" s="89"/>
      <c r="S71" s="91"/>
      <c r="T71" s="88" t="str">
        <f t="array" ref="T71">IF(S71="","",INDEX(Herbs!$J:$J,MATCH(S71,Herbs!$B:$B,0)))</f>
        <v/>
      </c>
      <c r="U71" s="88">
        <f t="array" ref="U71">IF(S71:S632="",0, INDEX(Herbs!A:A,MATCH(S71,Herbs!B:B,0)))</f>
        <v>0</v>
      </c>
      <c r="V71" s="89" t="str">
        <f t="array" ref="V71">IF(S71="","", SWITCH(INDEX(Herbs!$A:$A,MATCH(S71,Herbs!$B:$B,0)),1,1,2,3,3,9,4,36,5,180,6,1080,0)*R71)</f>
        <v/>
      </c>
      <c r="W71" s="90" t="str">
        <f t="array" ref="W71">IF(S71="","",INDEX(Herbs!$E:$E,MATCH(S71,Herbs!$B:$B,0)))</f>
        <v/>
      </c>
    </row>
    <row r="72" ht="41.25" customHeight="1">
      <c r="A72" s="92"/>
      <c r="B72" s="92"/>
      <c r="C72" s="93"/>
      <c r="D72" s="94" t="str">
        <f>C68</f>
        <v>Bloodrend Elixir</v>
      </c>
      <c r="E72" s="95" t="s">
        <v>326</v>
      </c>
      <c r="F72" s="96">
        <v>1.0</v>
      </c>
      <c r="G72" s="97" t="s">
        <v>350</v>
      </c>
      <c r="H72" s="98" t="str">
        <f t="array" ref="H72">IF(G72="","",INDEX(Herbs!$J:$J,MATCH(G72,Herbs!$B:$B,0)))</f>
        <v/>
      </c>
      <c r="I72" s="99">
        <f t="array" ref="I72">IF(G72:G632="",0, INDEX(Herbs!A:A,MATCH(G72,Herbs!B:B,0)))</f>
        <v>3</v>
      </c>
      <c r="J72" s="100">
        <f t="array" ref="J72">IF(G72="","", SWITCH(INDEX(Herbs!$A:$A,MATCH(G72,Herbs!$B:$B,0)),1,1,2,3,3,9,4,36,5,180,6,1080,0)*F72)</f>
        <v>9</v>
      </c>
      <c r="K72" s="101" t="str">
        <f t="array" ref="K72">IF(G72="","",INDEX(Herbs!$G:$G,MATCH(G72,Herbs!$B:$B,0)))</f>
        <v>Balanced</v>
      </c>
      <c r="L72" s="100"/>
      <c r="M72" s="97"/>
      <c r="N72" s="98" t="str">
        <f t="array" ref="N72">IF(M72="","",INDEX(Herbs!$J:$J,MATCH(M72,Herbs!$B:$B,0)))</f>
        <v/>
      </c>
      <c r="O72" s="98">
        <f t="array" ref="O72">IF(M72:M632="",0, INDEX(Herbs!A:A,MATCH(M72,Herbs!B:B,0)))</f>
        <v>0</v>
      </c>
      <c r="P72" s="100" t="str">
        <f t="array" ref="P72">IF(M72="","", SWITCH(INDEX(Herbs!$A:$A,MATCH(M72,Herbs!$B:$B,0)),1,1,2,3,3,9,4,36,5,180,6,1080,0)*L72)</f>
        <v/>
      </c>
      <c r="Q72" s="101" t="str">
        <f t="array" ref="Q72">IF(M72="","",INDEX(Herbs!$G:$G,MATCH(M72,Herbs!$B:$B,0)))</f>
        <v/>
      </c>
      <c r="R72" s="100"/>
      <c r="S72" s="97"/>
      <c r="T72" s="98" t="str">
        <f t="array" ref="T72">IF(S72="","",INDEX(Herbs!$J:$J,MATCH(S72,Herbs!$B:$B,0)))</f>
        <v/>
      </c>
      <c r="U72" s="98">
        <f t="array" ref="U72">IF(S72:S632="",0, INDEX(Herbs!A:A,MATCH(S72,Herbs!B:B,0)))</f>
        <v>0</v>
      </c>
      <c r="V72" s="100" t="str">
        <f t="array" ref="V72">IF(S72="","", SWITCH(INDEX(Herbs!$A:$A,MATCH(S72,Herbs!$B:$B,0)),1,1,2,3,3,9,4,36,5,180,6,1080,0)*R72)</f>
        <v/>
      </c>
      <c r="W72" s="101" t="str">
        <f t="array" ref="W72">IF(S72="","",INDEX(Herbs!$G:$G,MATCH(S72,Herbs!$B:$B,0)))</f>
        <v/>
      </c>
    </row>
    <row r="73" ht="41.25" customHeight="1">
      <c r="A73" s="82" t="s">
        <v>65</v>
      </c>
      <c r="B73" s="83">
        <v>2.0</v>
      </c>
      <c r="C73" s="84" t="s">
        <v>64</v>
      </c>
      <c r="D73" s="85" t="str">
        <f>C73</f>
        <v>Flashburn Elixir</v>
      </c>
      <c r="E73" s="85" t="s">
        <v>320</v>
      </c>
      <c r="F73" s="86">
        <v>3.0</v>
      </c>
      <c r="G73" s="87" t="s">
        <v>321</v>
      </c>
      <c r="H73" s="88" t="str">
        <f t="array" ref="H73">IF(G73="","",INDEX(Herbs!$J:$J,MATCH(G73,Herbs!$B:$B,0)))</f>
        <v/>
      </c>
      <c r="I73" s="13">
        <f t="array" ref="I73">IF(G73:G632="",0, INDEX(Herbs!A:A,MATCH(G73,Herbs!B:B,0)))</f>
        <v>2</v>
      </c>
      <c r="J73" s="89">
        <f t="array" ref="J73">IF(G73="","", SWITCH(INDEX(Herbs!$A:$A,MATCH(G73,Herbs!$B:$B,0)),1,1,2,3,3,9,4,36,5,180,6,1080,0)*F73)</f>
        <v>9</v>
      </c>
      <c r="K73" s="90" t="str">
        <f t="array" ref="K73">IF(G73="","",INDEX(Herbs!$C:$C,MATCH(G73,Herbs!$B:$B,0)))</f>
        <v>Agitating</v>
      </c>
      <c r="L73" s="86"/>
      <c r="M73" s="87"/>
      <c r="N73" s="88" t="str">
        <f t="array" ref="N73">IF(M73="","",INDEX(Herbs!$J:$J,MATCH(M73,Herbs!$B:$B,0)))</f>
        <v/>
      </c>
      <c r="O73" s="88">
        <f t="array" ref="O73">IF(M73:M632="",0, INDEX(Herbs!A:A,MATCH(M73,Herbs!B:B,0)))</f>
        <v>0</v>
      </c>
      <c r="P73" s="89" t="str">
        <f t="array" ref="P73">IF(M73="","", SWITCH(INDEX(Herbs!$A:$A,MATCH(M73,Herbs!$B:$B,0)),1,1,2,3,3,9,4,36,5,180,6,1080,0)*L73)</f>
        <v/>
      </c>
      <c r="Q73" s="90" t="str">
        <f t="array" ref="Q73">IF(M73="","",INDEX(Herbs!$C:$C,MATCH(M73,Herbs!$B:$B,0)))</f>
        <v/>
      </c>
      <c r="R73" s="89"/>
      <c r="S73" s="91"/>
      <c r="T73" s="88" t="str">
        <f t="array" ref="T73">IF(S73="","",INDEX(Herbs!$J:$J,MATCH(S73,Herbs!$B:$B,0)))</f>
        <v/>
      </c>
      <c r="U73" s="88">
        <f t="array" ref="U73">IF(S73:S632="",0, INDEX(Herbs!A:A,MATCH(S73,Herbs!B:B,0)))</f>
        <v>0</v>
      </c>
      <c r="V73" s="89" t="str">
        <f t="array" ref="V73">IF(S73="","", SWITCH(INDEX(Herbs!$A:$A,MATCH(S73,Herbs!$B:$B,0)),1,1,2,3,3,9,4,36,5,180,6,1080,0)*R73)</f>
        <v/>
      </c>
      <c r="W73" s="90" t="str">
        <f t="array" ref="W73">IF(S73="","",INDEX(Herbs!$C:$C,MATCH(S73,Herbs!$B:$B,0)))</f>
        <v/>
      </c>
    </row>
    <row r="74" ht="41.25" customHeight="1">
      <c r="C74" s="75"/>
      <c r="D74" s="85" t="str">
        <f>C73</f>
        <v>Flashburn Elixir</v>
      </c>
      <c r="E74" s="85" t="s">
        <v>322</v>
      </c>
      <c r="F74" s="89"/>
      <c r="G74" s="91"/>
      <c r="H74" s="88" t="str">
        <f t="array" ref="H74">IF(G74="","",INDEX(Herbs!$J:$J,MATCH(G74,Herbs!$B:$B,0)))</f>
        <v/>
      </c>
      <c r="I74" s="13">
        <f t="array" ref="I74">IF(G74:G632="",0, INDEX(Herbs!A:A,MATCH(G74,Herbs!B:B,0)))</f>
        <v>0</v>
      </c>
      <c r="J74" s="89" t="str">
        <f t="array" ref="J74">IF(G74="","", SWITCH(INDEX(Herbs!$A:$A,MATCH(G74,Herbs!$B:$B,0)),1,1,2,3,3,9,4,36,5,180,6,1080,0)*F74)</f>
        <v/>
      </c>
      <c r="K74" s="90" t="str">
        <f t="array" ref="K74">IF(G74="","",INDEX(Herbs!$C:$C,MATCH(G74,Herbs!$B:$B,0)))</f>
        <v/>
      </c>
      <c r="L74" s="89"/>
      <c r="M74" s="91"/>
      <c r="N74" s="88" t="str">
        <f t="array" ref="N74">IF(M74="","",INDEX(Herbs!$J:$J,MATCH(M74,Herbs!$B:$B,0)))</f>
        <v/>
      </c>
      <c r="O74" s="88">
        <f t="array" ref="O74">IF(M74:M632="",0, INDEX(Herbs!A:A,MATCH(M74,Herbs!B:B,0)))</f>
        <v>0</v>
      </c>
      <c r="P74" s="89" t="str">
        <f t="array" ref="P74">IF(M74="","", SWITCH(INDEX(Herbs!$A:$A,MATCH(M74,Herbs!$B:$B,0)),1,1,2,3,3,9,4,36,5,180,6,1080,0)*L74)</f>
        <v/>
      </c>
      <c r="Q74" s="90" t="str">
        <f t="array" ref="Q74">IF(M74="","",INDEX(Herbs!$C:$C,MATCH(M74,Herbs!$B:$B,0)))</f>
        <v/>
      </c>
      <c r="R74" s="89"/>
      <c r="S74" s="91"/>
      <c r="T74" s="88" t="str">
        <f t="array" ref="T74">IF(S74="","",INDEX(Herbs!$J:$J,MATCH(S74,Herbs!$B:$B,0)))</f>
        <v/>
      </c>
      <c r="U74" s="88">
        <f t="array" ref="U74">IF(S74:S632="",0, INDEX(Herbs!A:A,MATCH(S74,Herbs!B:B,0)))</f>
        <v>0</v>
      </c>
      <c r="V74" s="89" t="str">
        <f t="array" ref="V74">IF(S74="","", SWITCH(INDEX(Herbs!$A:$A,MATCH(S74,Herbs!$B:$B,0)),1,1,2,3,3,9,4,36,5,180,6,1080,0)*R74)</f>
        <v/>
      </c>
      <c r="W74" s="90" t="str">
        <f t="array" ref="W74">IF(S74="","",INDEX(Herbs!$C:$C,MATCH(S74,Herbs!$B:$B,0)))</f>
        <v/>
      </c>
    </row>
    <row r="75" ht="41.25" customHeight="1">
      <c r="C75" s="75"/>
      <c r="D75" s="85" t="str">
        <f>C73</f>
        <v>Flashburn Elixir</v>
      </c>
      <c r="E75" s="73" t="s">
        <v>323</v>
      </c>
      <c r="F75" s="86">
        <v>2.0</v>
      </c>
      <c r="G75" s="87" t="s">
        <v>338</v>
      </c>
      <c r="H75" s="88" t="str">
        <f t="array" ref="H75">IF(G75="","",INDEX(Herbs!$J:$J,MATCH(G75,Herbs!$B:$B,0)))</f>
        <v/>
      </c>
      <c r="I75" s="13">
        <f t="array" ref="I75">IF(G75:G632="",0, INDEX(Herbs!A:A,MATCH(G75,Herbs!B:B,0)))</f>
        <v>2</v>
      </c>
      <c r="J75" s="89">
        <f t="array" ref="J75">IF(G75="","", SWITCH(INDEX(Herbs!$A:$A,MATCH(G75,Herbs!$B:$B,0)),1,1,2,3,3,9,4,36,5,180,6,1080,0)*F75)</f>
        <v>6</v>
      </c>
      <c r="K75" s="90" t="str">
        <f t="array" ref="K75">IF(G75="","",INDEX(Herbs!$E:$E,MATCH(G75,Herbs!$B:$B,0)))</f>
        <v>Fire</v>
      </c>
      <c r="L75" s="86"/>
      <c r="M75" s="87"/>
      <c r="N75" s="88" t="str">
        <f t="array" ref="N75">IF(M75="","",INDEX(Herbs!$J:$J,MATCH(M75,Herbs!$B:$B,0)))</f>
        <v/>
      </c>
      <c r="O75" s="88">
        <f t="array" ref="O75">IF(M75:M632="",0, INDEX(Herbs!A:A,MATCH(M75,Herbs!B:B,0)))</f>
        <v>0</v>
      </c>
      <c r="P75" s="89" t="str">
        <f t="array" ref="P75">IF(M75="","", SWITCH(INDEX(Herbs!$A:$A,MATCH(M75,Herbs!$B:$B,0)),1,1,2,3,3,9,4,36,5,180,6,1080,0)*L75)</f>
        <v/>
      </c>
      <c r="Q75" s="90" t="str">
        <f t="array" ref="Q75">IF(M75="","",INDEX(Herbs!$E:$E,MATCH(M75,Herbs!$B:$B,0)))</f>
        <v/>
      </c>
      <c r="R75" s="89"/>
      <c r="S75" s="91"/>
      <c r="T75" s="88" t="str">
        <f t="array" ref="T75">IF(S75="","",INDEX(Herbs!$J:$J,MATCH(S75,Herbs!$B:$B,0)))</f>
        <v/>
      </c>
      <c r="U75" s="88">
        <f t="array" ref="U75">IF(S75:S632="",0, INDEX(Herbs!A:A,MATCH(S75,Herbs!B:B,0)))</f>
        <v>0</v>
      </c>
      <c r="V75" s="89" t="str">
        <f t="array" ref="V75">IF(S75="","", SWITCH(INDEX(Herbs!$A:$A,MATCH(S75,Herbs!$B:$B,0)),1,1,2,3,3,9,4,36,5,180,6,1080,0)*R75)</f>
        <v/>
      </c>
      <c r="W75" s="90" t="str">
        <f t="array" ref="W75">IF(S75="","",INDEX(Herbs!$E:$E,MATCH(S75,Herbs!$B:$B,0)))</f>
        <v/>
      </c>
    </row>
    <row r="76" ht="41.25" customHeight="1">
      <c r="C76" s="75"/>
      <c r="D76" s="85" t="str">
        <f>C73</f>
        <v>Flashburn Elixir</v>
      </c>
      <c r="E76" s="73" t="s">
        <v>325</v>
      </c>
      <c r="F76" s="89"/>
      <c r="G76" s="91"/>
      <c r="H76" s="88" t="str">
        <f t="array" ref="H76">IF(G76="","",INDEX(Herbs!$J:$J,MATCH(G76,Herbs!$B:$B,0)))</f>
        <v/>
      </c>
      <c r="I76" s="13">
        <f t="array" ref="I76">IF(G76:G632="",0, INDEX(Herbs!A:A,MATCH(G76,Herbs!B:B,0)))</f>
        <v>0</v>
      </c>
      <c r="J76" s="89" t="str">
        <f t="array" ref="J76">IF(G76="","", SWITCH(INDEX(Herbs!$A:$A,MATCH(G76,Herbs!$B:$B,0)),1,1,2,3,3,9,4,36,5,180,6,1080,0)*F76)</f>
        <v/>
      </c>
      <c r="K76" s="90" t="str">
        <f t="array" ref="K76">IF(G76="","",INDEX(Herbs!$E:$E,MATCH(G76,Herbs!$B:$B,0)))</f>
        <v/>
      </c>
      <c r="L76" s="89"/>
      <c r="M76" s="91"/>
      <c r="N76" s="88" t="str">
        <f t="array" ref="N76">IF(M76="","",INDEX(Herbs!$J:$J,MATCH(M76,Herbs!$B:$B,0)))</f>
        <v/>
      </c>
      <c r="O76" s="88">
        <f t="array" ref="O76">IF(M76:M632="",0, INDEX(Herbs!A:A,MATCH(M76,Herbs!B:B,0)))</f>
        <v>0</v>
      </c>
      <c r="P76" s="89" t="str">
        <f t="array" ref="P76">IF(M76="","", SWITCH(INDEX(Herbs!$A:$A,MATCH(M76,Herbs!$B:$B,0)),1,1,2,3,3,9,4,36,5,180,6,1080,0)*L76)</f>
        <v/>
      </c>
      <c r="Q76" s="90" t="str">
        <f t="array" ref="Q76">IF(M76="","",INDEX(Herbs!$E:$E,MATCH(M76,Herbs!$B:$B,0)))</f>
        <v/>
      </c>
      <c r="R76" s="89"/>
      <c r="S76" s="91"/>
      <c r="T76" s="88" t="str">
        <f t="array" ref="T76">IF(S76="","",INDEX(Herbs!$J:$J,MATCH(S76,Herbs!$B:$B,0)))</f>
        <v/>
      </c>
      <c r="U76" s="88">
        <f t="array" ref="U76">IF(S76:S632="",0, INDEX(Herbs!A:A,MATCH(S76,Herbs!B:B,0)))</f>
        <v>0</v>
      </c>
      <c r="V76" s="89" t="str">
        <f t="array" ref="V76">IF(S76="","", SWITCH(INDEX(Herbs!$A:$A,MATCH(S76,Herbs!$B:$B,0)),1,1,2,3,3,9,4,36,5,180,6,1080,0)*R76)</f>
        <v/>
      </c>
      <c r="W76" s="90" t="str">
        <f t="array" ref="W76">IF(S76="","",INDEX(Herbs!$E:$E,MATCH(S76,Herbs!$B:$B,0)))</f>
        <v/>
      </c>
    </row>
    <row r="77" ht="41.25" customHeight="1">
      <c r="A77" s="92"/>
      <c r="B77" s="92"/>
      <c r="C77" s="93"/>
      <c r="D77" s="94" t="str">
        <f>C73</f>
        <v>Flashburn Elixir</v>
      </c>
      <c r="E77" s="95" t="s">
        <v>326</v>
      </c>
      <c r="F77" s="96">
        <v>1.0</v>
      </c>
      <c r="G77" s="97" t="s">
        <v>344</v>
      </c>
      <c r="H77" s="98" t="str">
        <f t="array" ref="H77">IF(G77="","",INDEX(Herbs!$J:$J,MATCH(G77,Herbs!$B:$B,0)))</f>
        <v/>
      </c>
      <c r="I77" s="99">
        <f t="array" ref="I77">IF(G77:G632="",0, INDEX(Herbs!A:A,MATCH(G77,Herbs!B:B,0)))</f>
        <v>2</v>
      </c>
      <c r="J77" s="100">
        <f t="array" ref="J77">IF(G77="","", SWITCH(INDEX(Herbs!$A:$A,MATCH(G77,Herbs!$B:$B,0)),1,1,2,3,3,9,4,36,5,180,6,1080,0)*F77)</f>
        <v>3</v>
      </c>
      <c r="K77" s="101" t="str">
        <f t="array" ref="K77">IF(G77="","",INDEX(Herbs!$G:$G,MATCH(G77,Herbs!$B:$B,0)))</f>
        <v>Cold</v>
      </c>
      <c r="L77" s="96"/>
      <c r="M77" s="97"/>
      <c r="N77" s="98" t="str">
        <f t="array" ref="N77">IF(M77="","",INDEX(Herbs!$J:$J,MATCH(M77,Herbs!$B:$B,0)))</f>
        <v/>
      </c>
      <c r="O77" s="98">
        <f t="array" ref="O77">IF(M77:M632="",0, INDEX(Herbs!A:A,MATCH(M77,Herbs!B:B,0)))</f>
        <v>0</v>
      </c>
      <c r="P77" s="100" t="str">
        <f t="array" ref="P77">IF(M77="","", SWITCH(INDEX(Herbs!$A:$A,MATCH(M77,Herbs!$B:$B,0)),1,1,2,3,3,9,4,36,5,180,6,1080,0)*L77)</f>
        <v/>
      </c>
      <c r="Q77" s="101" t="str">
        <f t="array" ref="Q77">IF(M77="","",INDEX(Herbs!$G:$G,MATCH(M77,Herbs!$B:$B,0)))</f>
        <v/>
      </c>
      <c r="R77" s="100"/>
      <c r="S77" s="97"/>
      <c r="T77" s="98" t="str">
        <f t="array" ref="T77">IF(S77="","",INDEX(Herbs!$J:$J,MATCH(S77,Herbs!$B:$B,0)))</f>
        <v/>
      </c>
      <c r="U77" s="98">
        <f t="array" ref="U77">IF(S77:S632="",0, INDEX(Herbs!A:A,MATCH(S77,Herbs!B:B,0)))</f>
        <v>0</v>
      </c>
      <c r="V77" s="100" t="str">
        <f t="array" ref="V77">IF(S77="","", SWITCH(INDEX(Herbs!$A:$A,MATCH(S77,Herbs!$B:$B,0)),1,1,2,3,3,9,4,36,5,180,6,1080,0)*R77)</f>
        <v/>
      </c>
      <c r="W77" s="101" t="str">
        <f t="array" ref="W77">IF(S77="","",INDEX(Herbs!$G:$G,MATCH(S77,Herbs!$B:$B,0)))</f>
        <v/>
      </c>
    </row>
    <row r="78" ht="41.25" customHeight="1">
      <c r="A78" s="82" t="s">
        <v>65</v>
      </c>
      <c r="B78" s="83">
        <v>2.0</v>
      </c>
      <c r="C78" s="84" t="s">
        <v>67</v>
      </c>
      <c r="D78" s="85" t="str">
        <f>C78</f>
        <v>Frostmourn Elixir</v>
      </c>
      <c r="E78" s="85" t="s">
        <v>320</v>
      </c>
      <c r="F78" s="86">
        <v>3.0</v>
      </c>
      <c r="G78" s="87" t="s">
        <v>321</v>
      </c>
      <c r="H78" s="88" t="str">
        <f t="array" ref="H78">IF(G78="","",INDEX(Herbs!$J:$J,MATCH(G78,Herbs!$B:$B,0)))</f>
        <v/>
      </c>
      <c r="I78" s="13">
        <f t="array" ref="I78">IF(G78:G632="",0, INDEX(Herbs!A:A,MATCH(G78,Herbs!B:B,0)))</f>
        <v>2</v>
      </c>
      <c r="J78" s="89">
        <f t="array" ref="J78">IF(G78="","", SWITCH(INDEX(Herbs!$A:$A,MATCH(G78,Herbs!$B:$B,0)),1,1,2,3,3,9,4,36,5,180,6,1080,0)*F78)</f>
        <v>9</v>
      </c>
      <c r="K78" s="90" t="str">
        <f t="array" ref="K78">IF(G78="","",INDEX(Herbs!$C:$C,MATCH(G78,Herbs!$B:$B,0)))</f>
        <v>Agitating</v>
      </c>
      <c r="L78" s="89"/>
      <c r="M78" s="91"/>
      <c r="N78" s="88" t="str">
        <f t="array" ref="N78">IF(M78="","",INDEX(Herbs!$J:$J,MATCH(M78,Herbs!$B:$B,0)))</f>
        <v/>
      </c>
      <c r="O78" s="88">
        <f t="array" ref="O78">IF(M78:M632="",0, INDEX(Herbs!A:A,MATCH(M78,Herbs!B:B,0)))</f>
        <v>0</v>
      </c>
      <c r="P78" s="89" t="str">
        <f t="array" ref="P78">IF(M78="","", SWITCH(INDEX(Herbs!$A:$A,MATCH(M78,Herbs!$B:$B,0)),1,1,2,3,3,9,4,36,5,180,6,1080,0)*L78)</f>
        <v/>
      </c>
      <c r="Q78" s="90" t="str">
        <f t="array" ref="Q78">IF(M78="","",INDEX(Herbs!$C:$C,MATCH(M78,Herbs!$B:$B,0)))</f>
        <v/>
      </c>
      <c r="R78" s="89"/>
      <c r="S78" s="91"/>
      <c r="T78" s="88" t="str">
        <f t="array" ref="T78">IF(S78="","",INDEX(Herbs!$J:$J,MATCH(S78,Herbs!$B:$B,0)))</f>
        <v/>
      </c>
      <c r="U78" s="88">
        <f t="array" ref="U78">IF(S78:S632="",0, INDEX(Herbs!A:A,MATCH(S78,Herbs!B:B,0)))</f>
        <v>0</v>
      </c>
      <c r="V78" s="89" t="str">
        <f t="array" ref="V78">IF(S78="","", SWITCH(INDEX(Herbs!$A:$A,MATCH(S78,Herbs!$B:$B,0)),1,1,2,3,3,9,4,36,5,180,6,1080,0)*R78)</f>
        <v/>
      </c>
      <c r="W78" s="90" t="str">
        <f t="array" ref="W78">IF(S78="","",INDEX(Herbs!$C:$C,MATCH(S78,Herbs!$B:$B,0)))</f>
        <v/>
      </c>
    </row>
    <row r="79" ht="41.25" customHeight="1">
      <c r="C79" s="75"/>
      <c r="D79" s="85" t="str">
        <f>C78</f>
        <v>Frostmourn Elixir</v>
      </c>
      <c r="E79" s="85" t="s">
        <v>322</v>
      </c>
      <c r="F79" s="89"/>
      <c r="G79" s="91"/>
      <c r="H79" s="88" t="str">
        <f t="array" ref="H79">IF(G79="","",INDEX(Herbs!$J:$J,MATCH(G79,Herbs!$B:$B,0)))</f>
        <v/>
      </c>
      <c r="I79" s="13">
        <f t="array" ref="I79">IF(G79:G632="",0, INDEX(Herbs!A:A,MATCH(G79,Herbs!B:B,0)))</f>
        <v>0</v>
      </c>
      <c r="J79" s="89" t="str">
        <f t="array" ref="J79">IF(G79="","", SWITCH(INDEX(Herbs!$A:$A,MATCH(G79,Herbs!$B:$B,0)),1,1,2,3,3,9,4,36,5,180,6,1080,0)*F79)</f>
        <v/>
      </c>
      <c r="K79" s="90" t="str">
        <f t="array" ref="K79">IF(G79="","",INDEX(Herbs!$C:$C,MATCH(G79,Herbs!$B:$B,0)))</f>
        <v/>
      </c>
      <c r="L79" s="89"/>
      <c r="M79" s="91"/>
      <c r="N79" s="88" t="str">
        <f t="array" ref="N79">IF(M79="","",INDEX(Herbs!$J:$J,MATCH(M79,Herbs!$B:$B,0)))</f>
        <v/>
      </c>
      <c r="O79" s="88">
        <f t="array" ref="O79">IF(M79:M632="",0, INDEX(Herbs!A:A,MATCH(M79,Herbs!B:B,0)))</f>
        <v>0</v>
      </c>
      <c r="P79" s="89" t="str">
        <f t="array" ref="P79">IF(M79="","", SWITCH(INDEX(Herbs!$A:$A,MATCH(M79,Herbs!$B:$B,0)),1,1,2,3,3,9,4,36,5,180,6,1080,0)*L79)</f>
        <v/>
      </c>
      <c r="Q79" s="90" t="str">
        <f t="array" ref="Q79">IF(M79="","",INDEX(Herbs!$C:$C,MATCH(M79,Herbs!$B:$B,0)))</f>
        <v/>
      </c>
      <c r="R79" s="89"/>
      <c r="S79" s="91"/>
      <c r="T79" s="88" t="str">
        <f t="array" ref="T79">IF(S79="","",INDEX(Herbs!$J:$J,MATCH(S79,Herbs!$B:$B,0)))</f>
        <v/>
      </c>
      <c r="U79" s="88">
        <f t="array" ref="U79">IF(S79:S632="",0, INDEX(Herbs!A:A,MATCH(S79,Herbs!B:B,0)))</f>
        <v>0</v>
      </c>
      <c r="V79" s="89" t="str">
        <f t="array" ref="V79">IF(S79="","", SWITCH(INDEX(Herbs!$A:$A,MATCH(S79,Herbs!$B:$B,0)),1,1,2,3,3,9,4,36,5,180,6,1080,0)*R79)</f>
        <v/>
      </c>
      <c r="W79" s="90" t="str">
        <f t="array" ref="W79">IF(S79="","",INDEX(Herbs!$C:$C,MATCH(S79,Herbs!$B:$B,0)))</f>
        <v/>
      </c>
    </row>
    <row r="80" ht="41.25" customHeight="1">
      <c r="C80" s="75"/>
      <c r="D80" s="85" t="str">
        <f>C78</f>
        <v>Frostmourn Elixir</v>
      </c>
      <c r="E80" s="73" t="s">
        <v>323</v>
      </c>
      <c r="F80" s="89">
        <v>2.0</v>
      </c>
      <c r="G80" s="91" t="s">
        <v>347</v>
      </c>
      <c r="H80" s="88" t="str">
        <f t="array" ref="H80">IF(G80="","",INDEX(Herbs!$J:$J,MATCH(G80,Herbs!$B:$B,0)))</f>
        <v/>
      </c>
      <c r="I80" s="13">
        <f t="array" ref="I80">IF(G80:G632="",0, INDEX(Herbs!A:A,MATCH(G80,Herbs!B:B,0)))</f>
        <v>2</v>
      </c>
      <c r="J80" s="89">
        <f t="array" ref="J80">IF(G80="","", SWITCH(INDEX(Herbs!$A:$A,MATCH(G80,Herbs!$B:$B,0)),1,1,2,3,3,9,4,36,5,180,6,1080,0)*F80)</f>
        <v>6</v>
      </c>
      <c r="K80" s="90" t="str">
        <f t="array" ref="K80">IF(G80="","",INDEX(Herbs!$E:$E,MATCH(G80,Herbs!$B:$B,0)))</f>
        <v>Water</v>
      </c>
      <c r="L80" s="89"/>
      <c r="M80" s="91"/>
      <c r="N80" s="88" t="str">
        <f t="array" ref="N80">IF(M80="","",INDEX(Herbs!$J:$J,MATCH(M80,Herbs!$B:$B,0)))</f>
        <v/>
      </c>
      <c r="O80" s="88">
        <f t="array" ref="O80">IF(M80:M632="",0, INDEX(Herbs!A:A,MATCH(M80,Herbs!B:B,0)))</f>
        <v>0</v>
      </c>
      <c r="P80" s="89" t="str">
        <f t="array" ref="P80">IF(M80="","", SWITCH(INDEX(Herbs!$A:$A,MATCH(M80,Herbs!$B:$B,0)),1,1,2,3,3,9,4,36,5,180,6,1080,0)*L80)</f>
        <v/>
      </c>
      <c r="Q80" s="90" t="str">
        <f t="array" ref="Q80">IF(M80="","",INDEX(Herbs!$E:$E,MATCH(M80,Herbs!$B:$B,0)))</f>
        <v/>
      </c>
      <c r="R80" s="89"/>
      <c r="S80" s="91"/>
      <c r="T80" s="88" t="str">
        <f t="array" ref="T80">IF(S80="","",INDEX(Herbs!$J:$J,MATCH(S80,Herbs!$B:$B,0)))</f>
        <v/>
      </c>
      <c r="U80" s="88">
        <f t="array" ref="U80">IF(S80:S632="",0, INDEX(Herbs!A:A,MATCH(S80,Herbs!B:B,0)))</f>
        <v>0</v>
      </c>
      <c r="V80" s="89" t="str">
        <f t="array" ref="V80">IF(S80="","", SWITCH(INDEX(Herbs!$A:$A,MATCH(S80,Herbs!$B:$B,0)),1,1,2,3,3,9,4,36,5,180,6,1080,0)*R80)</f>
        <v/>
      </c>
      <c r="W80" s="90" t="str">
        <f t="array" ref="W80">IF(S80="","",INDEX(Herbs!$E:$E,MATCH(S80,Herbs!$B:$B,0)))</f>
        <v/>
      </c>
    </row>
    <row r="81" ht="41.25" customHeight="1">
      <c r="C81" s="75"/>
      <c r="D81" s="85" t="str">
        <f>C78</f>
        <v>Frostmourn Elixir</v>
      </c>
      <c r="E81" s="73" t="s">
        <v>325</v>
      </c>
      <c r="F81" s="89"/>
      <c r="G81" s="91"/>
      <c r="H81" s="88" t="str">
        <f t="array" ref="H81">IF(G81="","",INDEX(Herbs!$J:$J,MATCH(G81,Herbs!$B:$B,0)))</f>
        <v/>
      </c>
      <c r="I81" s="13">
        <f t="array" ref="I81">IF(G81:G632="",0, INDEX(Herbs!A:A,MATCH(G81,Herbs!B:B,0)))</f>
        <v>0</v>
      </c>
      <c r="J81" s="89" t="str">
        <f t="array" ref="J81">IF(G81="","", SWITCH(INDEX(Herbs!$A:$A,MATCH(G81,Herbs!$B:$B,0)),1,1,2,3,3,9,4,36,5,180,6,1080,0)*F81)</f>
        <v/>
      </c>
      <c r="K81" s="90" t="str">
        <f t="array" ref="K81">IF(G81="","",INDEX(Herbs!$E:$E,MATCH(G81,Herbs!$B:$B,0)))</f>
        <v/>
      </c>
      <c r="L81" s="89"/>
      <c r="M81" s="91"/>
      <c r="N81" s="88" t="str">
        <f t="array" ref="N81">IF(M81="","",INDEX(Herbs!$J:$J,MATCH(M81,Herbs!$B:$B,0)))</f>
        <v/>
      </c>
      <c r="O81" s="88">
        <f t="array" ref="O81">IF(M81:M632="",0, INDEX(Herbs!A:A,MATCH(M81,Herbs!B:B,0)))</f>
        <v>0</v>
      </c>
      <c r="P81" s="89" t="str">
        <f t="array" ref="P81">IF(M81="","", SWITCH(INDEX(Herbs!$A:$A,MATCH(M81,Herbs!$B:$B,0)),1,1,2,3,3,9,4,36,5,180,6,1080,0)*L81)</f>
        <v/>
      </c>
      <c r="Q81" s="90" t="str">
        <f t="array" ref="Q81">IF(M81="","",INDEX(Herbs!$E:$E,MATCH(M81,Herbs!$B:$B,0)))</f>
        <v/>
      </c>
      <c r="R81" s="89"/>
      <c r="S81" s="91"/>
      <c r="T81" s="88" t="str">
        <f t="array" ref="T81">IF(S81="","",INDEX(Herbs!$J:$J,MATCH(S81,Herbs!$B:$B,0)))</f>
        <v/>
      </c>
      <c r="U81" s="88">
        <f t="array" ref="U81">IF(S81:S632="",0, INDEX(Herbs!A:A,MATCH(S81,Herbs!B:B,0)))</f>
        <v>0</v>
      </c>
      <c r="V81" s="89" t="str">
        <f t="array" ref="V81">IF(S81="","", SWITCH(INDEX(Herbs!$A:$A,MATCH(S81,Herbs!$B:$B,0)),1,1,2,3,3,9,4,36,5,180,6,1080,0)*R81)</f>
        <v/>
      </c>
      <c r="W81" s="90" t="str">
        <f t="array" ref="W81">IF(S81="","",INDEX(Herbs!$E:$E,MATCH(S81,Herbs!$B:$B,0)))</f>
        <v/>
      </c>
    </row>
    <row r="82" ht="41.25" customHeight="1">
      <c r="A82" s="92"/>
      <c r="B82" s="92"/>
      <c r="C82" s="93"/>
      <c r="D82" s="94" t="str">
        <f>C78</f>
        <v>Frostmourn Elixir</v>
      </c>
      <c r="E82" s="95" t="s">
        <v>326</v>
      </c>
      <c r="F82" s="96">
        <v>1.0</v>
      </c>
      <c r="G82" s="97" t="s">
        <v>351</v>
      </c>
      <c r="H82" s="98" t="str">
        <f t="array" ref="H82">IF(G82="","",INDEX(Herbs!$J:$J,MATCH(G82,Herbs!$B:$B,0)))</f>
        <v/>
      </c>
      <c r="I82" s="99">
        <f t="array" ref="I82">IF(G82:G632="",0, INDEX(Herbs!A:A,MATCH(G82,Herbs!B:B,0)))</f>
        <v>2</v>
      </c>
      <c r="J82" s="100">
        <f t="array" ref="J82">IF(G82="","", SWITCH(INDEX(Herbs!$A:$A,MATCH(G82,Herbs!$B:$B,0)),1,1,2,3,3,9,4,36,5,180,6,1080,0)*F82)</f>
        <v>3</v>
      </c>
      <c r="K82" s="101" t="str">
        <f t="array" ref="K82">IF(G82="","",INDEX(Herbs!$G:$G,MATCH(G82,Herbs!$B:$B,0)))</f>
        <v>Balanced</v>
      </c>
      <c r="L82" s="100"/>
      <c r="M82" s="97"/>
      <c r="N82" s="98" t="str">
        <f t="array" ref="N82">IF(M82="","",INDEX(Herbs!$J:$J,MATCH(M82,Herbs!$B:$B,0)))</f>
        <v/>
      </c>
      <c r="O82" s="98">
        <f t="array" ref="O82">IF(M82:M632="",0, INDEX(Herbs!A:A,MATCH(M82,Herbs!B:B,0)))</f>
        <v>0</v>
      </c>
      <c r="P82" s="100" t="str">
        <f t="array" ref="P82">IF(M82="","", SWITCH(INDEX(Herbs!$A:$A,MATCH(M82,Herbs!$B:$B,0)),1,1,2,3,3,9,4,36,5,180,6,1080,0)*L82)</f>
        <v/>
      </c>
      <c r="Q82" s="101" t="str">
        <f t="array" ref="Q82">IF(M82="","",INDEX(Herbs!$G:$G,MATCH(M82,Herbs!$B:$B,0)))</f>
        <v/>
      </c>
      <c r="R82" s="100"/>
      <c r="S82" s="97"/>
      <c r="T82" s="98" t="str">
        <f t="array" ref="T82">IF(S82="","",INDEX(Herbs!$J:$J,MATCH(S82,Herbs!$B:$B,0)))</f>
        <v/>
      </c>
      <c r="U82" s="98">
        <f t="array" ref="U82">IF(S82:S632="",0, INDEX(Herbs!A:A,MATCH(S82,Herbs!B:B,0)))</f>
        <v>0</v>
      </c>
      <c r="V82" s="100" t="str">
        <f t="array" ref="V82">IF(S82="","", SWITCH(INDEX(Herbs!$A:$A,MATCH(S82,Herbs!$B:$B,0)),1,1,2,3,3,9,4,36,5,180,6,1080,0)*R82)</f>
        <v/>
      </c>
      <c r="W82" s="101" t="str">
        <f t="array" ref="W82">IF(S82="","",INDEX(Herbs!$G:$G,MATCH(S82,Herbs!$B:$B,0)))</f>
        <v/>
      </c>
    </row>
    <row r="83" ht="41.25" customHeight="1">
      <c r="A83" s="82" t="s">
        <v>65</v>
      </c>
      <c r="B83" s="83">
        <v>2.0</v>
      </c>
      <c r="C83" s="84" t="s">
        <v>69</v>
      </c>
      <c r="D83" s="85" t="str">
        <f>C83</f>
        <v>Venomglade Elixir</v>
      </c>
      <c r="E83" s="85" t="s">
        <v>320</v>
      </c>
      <c r="F83" s="86">
        <v>3.0</v>
      </c>
      <c r="G83" s="87" t="s">
        <v>321</v>
      </c>
      <c r="H83" s="88" t="str">
        <f t="array" ref="H83">IF(G83="","",INDEX(Herbs!$J:$J,MATCH(G83,Herbs!$B:$B,0)))</f>
        <v/>
      </c>
      <c r="I83" s="13">
        <f t="array" ref="I83">IF(G83:G632="",0, INDEX(Herbs!A:A,MATCH(G83,Herbs!B:B,0)))</f>
        <v>2</v>
      </c>
      <c r="J83" s="89">
        <f t="array" ref="J83">IF(G83="","", SWITCH(INDEX(Herbs!$A:$A,MATCH(G83,Herbs!$B:$B,0)),1,1,2,3,3,9,4,36,5,180,6,1080,0)*F83)</f>
        <v>9</v>
      </c>
      <c r="K83" s="90" t="str">
        <f t="array" ref="K83">IF(G83="","",INDEX(Herbs!$C:$C,MATCH(G83,Herbs!$B:$B,0)))</f>
        <v>Agitating</v>
      </c>
      <c r="L83" s="86"/>
      <c r="M83" s="87"/>
      <c r="N83" s="88" t="str">
        <f t="array" ref="N83">IF(M83="","",INDEX(Herbs!$J:$J,MATCH(M83,Herbs!$B:$B,0)))</f>
        <v/>
      </c>
      <c r="O83" s="88">
        <f t="array" ref="O83">IF(M83:M632="",0, INDEX(Herbs!A:A,MATCH(M83,Herbs!B:B,0)))</f>
        <v>0</v>
      </c>
      <c r="P83" s="89" t="str">
        <f t="array" ref="P83">IF(M83="","", SWITCH(INDEX(Herbs!$A:$A,MATCH(M83,Herbs!$B:$B,0)),1,1,2,3,3,9,4,36,5,180,6,1080,0)*L83)</f>
        <v/>
      </c>
      <c r="Q83" s="90" t="str">
        <f t="array" ref="Q83">IF(M83="","",INDEX(Herbs!$C:$C,MATCH(M83,Herbs!$B:$B,0)))</f>
        <v/>
      </c>
      <c r="R83" s="86"/>
      <c r="S83" s="87"/>
      <c r="T83" s="88" t="str">
        <f t="array" ref="T83">IF(S83="","",INDEX(Herbs!$J:$J,MATCH(S83,Herbs!$B:$B,0)))</f>
        <v/>
      </c>
      <c r="U83" s="88">
        <f t="array" ref="U83">IF(S83:S632="",0, INDEX(Herbs!A:A,MATCH(S83,Herbs!B:B,0)))</f>
        <v>0</v>
      </c>
      <c r="V83" s="89" t="str">
        <f t="array" ref="V83">IF(S83="","", SWITCH(INDEX(Herbs!$A:$A,MATCH(S83,Herbs!$B:$B,0)),1,1,2,3,3,9,4,36,5,180,6,1080,0)*R83)</f>
        <v/>
      </c>
      <c r="W83" s="90" t="str">
        <f t="array" ref="W83">IF(S83="","",INDEX(Herbs!$C:$C,MATCH(S83,Herbs!$B:$B,0)))</f>
        <v/>
      </c>
    </row>
    <row r="84" ht="41.25" customHeight="1">
      <c r="C84" s="75"/>
      <c r="D84" s="85" t="str">
        <f>C83</f>
        <v>Venomglade Elixir</v>
      </c>
      <c r="E84" s="85" t="s">
        <v>322</v>
      </c>
      <c r="F84" s="89"/>
      <c r="G84" s="91"/>
      <c r="H84" s="88" t="str">
        <f t="array" ref="H84">IF(G84="","",INDEX(Herbs!$J:$J,MATCH(G84,Herbs!$B:$B,0)))</f>
        <v/>
      </c>
      <c r="I84" s="13">
        <f t="array" ref="I84">IF(G84:G632="",0, INDEX(Herbs!A:A,MATCH(G84,Herbs!B:B,0)))</f>
        <v>0</v>
      </c>
      <c r="J84" s="89" t="str">
        <f t="array" ref="J84">IF(G84="","", SWITCH(INDEX(Herbs!$A:$A,MATCH(G84,Herbs!$B:$B,0)),1,1,2,3,3,9,4,36,5,180,6,1080,0)*F84)</f>
        <v/>
      </c>
      <c r="K84" s="90" t="str">
        <f t="array" ref="K84">IF(G84="","",INDEX(Herbs!$C:$C,MATCH(G84,Herbs!$B:$B,0)))</f>
        <v/>
      </c>
      <c r="L84" s="89"/>
      <c r="M84" s="91"/>
      <c r="N84" s="88" t="str">
        <f t="array" ref="N84">IF(M84="","",INDEX(Herbs!$J:$J,MATCH(M84,Herbs!$B:$B,0)))</f>
        <v/>
      </c>
      <c r="O84" s="88">
        <f t="array" ref="O84">IF(M84:M632="",0, INDEX(Herbs!A:A,MATCH(M84,Herbs!B:B,0)))</f>
        <v>0</v>
      </c>
      <c r="P84" s="89" t="str">
        <f t="array" ref="P84">IF(M84="","", SWITCH(INDEX(Herbs!$A:$A,MATCH(M84,Herbs!$B:$B,0)),1,1,2,3,3,9,4,36,5,180,6,1080,0)*L84)</f>
        <v/>
      </c>
      <c r="Q84" s="90" t="str">
        <f t="array" ref="Q84">IF(M84="","",INDEX(Herbs!$C:$C,MATCH(M84,Herbs!$B:$B,0)))</f>
        <v/>
      </c>
      <c r="R84" s="89"/>
      <c r="S84" s="91"/>
      <c r="T84" s="88" t="str">
        <f t="array" ref="T84">IF(S84="","",INDEX(Herbs!$J:$J,MATCH(S84,Herbs!$B:$B,0)))</f>
        <v/>
      </c>
      <c r="U84" s="88">
        <f t="array" ref="U84">IF(S84:S632="",0, INDEX(Herbs!A:A,MATCH(S84,Herbs!B:B,0)))</f>
        <v>0</v>
      </c>
      <c r="V84" s="89" t="str">
        <f t="array" ref="V84">IF(S84="","", SWITCH(INDEX(Herbs!$A:$A,MATCH(S84,Herbs!$B:$B,0)),1,1,2,3,3,9,4,36,5,180,6,1080,0)*R84)</f>
        <v/>
      </c>
      <c r="W84" s="90" t="str">
        <f t="array" ref="W84">IF(S84="","",INDEX(Herbs!$C:$C,MATCH(S84,Herbs!$B:$B,0)))</f>
        <v/>
      </c>
    </row>
    <row r="85" ht="41.25" customHeight="1">
      <c r="C85" s="75"/>
      <c r="D85" s="85" t="str">
        <f>C83</f>
        <v>Venomglade Elixir</v>
      </c>
      <c r="E85" s="73" t="s">
        <v>323</v>
      </c>
      <c r="F85" s="86">
        <v>2.0</v>
      </c>
      <c r="G85" s="87" t="s">
        <v>348</v>
      </c>
      <c r="H85" s="88" t="str">
        <f t="array" ref="H85">IF(G85="","",INDEX(Herbs!$J:$J,MATCH(G85,Herbs!$B:$B,0)))</f>
        <v/>
      </c>
      <c r="I85" s="13">
        <f t="array" ref="I85">IF(G85:G632="",0, INDEX(Herbs!A:A,MATCH(G85,Herbs!B:B,0)))</f>
        <v>2</v>
      </c>
      <c r="J85" s="89">
        <f t="array" ref="J85">IF(G85="","", SWITCH(INDEX(Herbs!$A:$A,MATCH(G85,Herbs!$B:$B,0)),1,1,2,3,3,9,4,36,5,180,6,1080,0)*F85)</f>
        <v>6</v>
      </c>
      <c r="K85" s="90" t="str">
        <f t="array" ref="K85">IF(G85="","",INDEX(Herbs!$E:$E,MATCH(G85,Herbs!$B:$B,0)))</f>
        <v>Wood</v>
      </c>
      <c r="L85" s="86"/>
      <c r="M85" s="87"/>
      <c r="N85" s="88" t="str">
        <f t="array" ref="N85">IF(M85="","",INDEX(Herbs!$J:$J,MATCH(M85,Herbs!$B:$B,0)))</f>
        <v/>
      </c>
      <c r="O85" s="88">
        <f t="array" ref="O85">IF(M85:M632="",0, INDEX(Herbs!A:A,MATCH(M85,Herbs!B:B,0)))</f>
        <v>0</v>
      </c>
      <c r="P85" s="89" t="str">
        <f t="array" ref="P85">IF(M85="","", SWITCH(INDEX(Herbs!$A:$A,MATCH(M85,Herbs!$B:$B,0)),1,1,2,3,3,9,4,36,5,180,6,1080,0)*L85)</f>
        <v/>
      </c>
      <c r="Q85" s="90" t="str">
        <f t="array" ref="Q85">IF(M85="","",INDEX(Herbs!$E:$E,MATCH(M85,Herbs!$B:$B,0)))</f>
        <v/>
      </c>
      <c r="R85" s="86"/>
      <c r="S85" s="87"/>
      <c r="T85" s="88" t="str">
        <f t="array" ref="T85">IF(S85="","",INDEX(Herbs!$J:$J,MATCH(S85,Herbs!$B:$B,0)))</f>
        <v/>
      </c>
      <c r="U85" s="88">
        <f t="array" ref="U85">IF(S85:S632="",0, INDEX(Herbs!A:A,MATCH(S85,Herbs!B:B,0)))</f>
        <v>0</v>
      </c>
      <c r="V85" s="89" t="str">
        <f t="array" ref="V85">IF(S85="","", SWITCH(INDEX(Herbs!$A:$A,MATCH(S85,Herbs!$B:$B,0)),1,1,2,3,3,9,4,36,5,180,6,1080,0)*R85)</f>
        <v/>
      </c>
      <c r="W85" s="90" t="str">
        <f t="array" ref="W85">IF(S85="","",INDEX(Herbs!$E:$E,MATCH(S85,Herbs!$B:$B,0)))</f>
        <v/>
      </c>
    </row>
    <row r="86" ht="41.25" customHeight="1">
      <c r="C86" s="75"/>
      <c r="D86" s="85" t="str">
        <f>C83</f>
        <v>Venomglade Elixir</v>
      </c>
      <c r="E86" s="73" t="s">
        <v>325</v>
      </c>
      <c r="F86" s="86"/>
      <c r="G86" s="87"/>
      <c r="H86" s="88" t="str">
        <f t="array" ref="H86">IF(G86="","",INDEX(Herbs!$J:$J,MATCH(G86,Herbs!$B:$B,0)))</f>
        <v/>
      </c>
      <c r="I86" s="13">
        <f t="array" ref="I86">IF(G86:G632="",0, INDEX(Herbs!A:A,MATCH(G86,Herbs!B:B,0)))</f>
        <v>0</v>
      </c>
      <c r="J86" s="89" t="str">
        <f t="array" ref="J86">IF(G86="","", SWITCH(INDEX(Herbs!$A:$A,MATCH(G86,Herbs!$B:$B,0)),1,1,2,3,3,9,4,36,5,180,6,1080,0)*F86)</f>
        <v/>
      </c>
      <c r="K86" s="90" t="str">
        <f t="array" ref="K86">IF(G86="","",INDEX(Herbs!$E:$E,MATCH(G86,Herbs!$B:$B,0)))</f>
        <v/>
      </c>
      <c r="L86" s="86"/>
      <c r="M86" s="87"/>
      <c r="N86" s="88" t="str">
        <f t="array" ref="N86">IF(M86="","",INDEX(Herbs!$J:$J,MATCH(M86,Herbs!$B:$B,0)))</f>
        <v/>
      </c>
      <c r="O86" s="88">
        <f t="array" ref="O86">IF(M86:M632="",0, INDEX(Herbs!A:A,MATCH(M86,Herbs!B:B,0)))</f>
        <v>0</v>
      </c>
      <c r="P86" s="89" t="str">
        <f t="array" ref="P86">IF(M86="","", SWITCH(INDEX(Herbs!$A:$A,MATCH(M86,Herbs!$B:$B,0)),1,1,2,3,3,9,4,36,5,180,6,1080,0)*L86)</f>
        <v/>
      </c>
      <c r="Q86" s="90" t="str">
        <f t="array" ref="Q86">IF(M86="","",INDEX(Herbs!$E:$E,MATCH(M86,Herbs!$B:$B,0)))</f>
        <v/>
      </c>
      <c r="R86" s="86"/>
      <c r="S86" s="87"/>
      <c r="T86" s="88" t="str">
        <f t="array" ref="T86">IF(S86="","",INDEX(Herbs!$J:$J,MATCH(S86,Herbs!$B:$B,0)))</f>
        <v/>
      </c>
      <c r="U86" s="88">
        <f t="array" ref="U86">IF(S86:S632="",0, INDEX(Herbs!A:A,MATCH(S86,Herbs!B:B,0)))</f>
        <v>0</v>
      </c>
      <c r="V86" s="89" t="str">
        <f t="array" ref="V86">IF(S86="","", SWITCH(INDEX(Herbs!$A:$A,MATCH(S86,Herbs!$B:$B,0)),1,1,2,3,3,9,4,36,5,180,6,1080,0)*R86)</f>
        <v/>
      </c>
      <c r="W86" s="90" t="str">
        <f t="array" ref="W86">IF(S86="","",INDEX(Herbs!$E:$E,MATCH(S86,Herbs!$B:$B,0)))</f>
        <v/>
      </c>
    </row>
    <row r="87" ht="41.25" customHeight="1">
      <c r="A87" s="92"/>
      <c r="B87" s="92"/>
      <c r="C87" s="93"/>
      <c r="D87" s="94" t="str">
        <f>C83</f>
        <v>Venomglade Elixir</v>
      </c>
      <c r="E87" s="95" t="s">
        <v>326</v>
      </c>
      <c r="F87" s="96">
        <v>1.0</v>
      </c>
      <c r="G87" s="97" t="s">
        <v>344</v>
      </c>
      <c r="H87" s="98" t="str">
        <f t="array" ref="H87">IF(G87="","",INDEX(Herbs!$J:$J,MATCH(G87,Herbs!$B:$B,0)))</f>
        <v/>
      </c>
      <c r="I87" s="99">
        <f t="array" ref="I87">IF(G87:G632="",0, INDEX(Herbs!A:A,MATCH(G87,Herbs!B:B,0)))</f>
        <v>2</v>
      </c>
      <c r="J87" s="100">
        <f t="array" ref="J87">IF(G87="","", SWITCH(INDEX(Herbs!$A:$A,MATCH(G87,Herbs!$B:$B,0)),1,1,2,3,3,9,4,36,5,180,6,1080,0)*F87)</f>
        <v>3</v>
      </c>
      <c r="K87" s="101" t="str">
        <f t="array" ref="K87">IF(G87="","",INDEX(Herbs!$G:$G,MATCH(G87,Herbs!$B:$B,0)))</f>
        <v>Cold</v>
      </c>
      <c r="L87" s="96"/>
      <c r="M87" s="97"/>
      <c r="N87" s="98" t="str">
        <f t="array" ref="N87">IF(M87="","",INDEX(Herbs!$J:$J,MATCH(M87,Herbs!$B:$B,0)))</f>
        <v/>
      </c>
      <c r="O87" s="98">
        <f t="array" ref="O87">IF(M87:M632="",0, INDEX(Herbs!A:A,MATCH(M87,Herbs!B:B,0)))</f>
        <v>0</v>
      </c>
      <c r="P87" s="100" t="str">
        <f t="array" ref="P87">IF(M87="","", SWITCH(INDEX(Herbs!$A:$A,MATCH(M87,Herbs!$B:$B,0)),1,1,2,3,3,9,4,36,5,180,6,1080,0)*L87)</f>
        <v/>
      </c>
      <c r="Q87" s="101" t="str">
        <f t="array" ref="Q87">IF(M87="","",INDEX(Herbs!$G:$G,MATCH(M87,Herbs!$B:$B,0)))</f>
        <v/>
      </c>
      <c r="R87" s="96"/>
      <c r="S87" s="97"/>
      <c r="T87" s="98" t="str">
        <f t="array" ref="T87">IF(S87="","",INDEX(Herbs!$J:$J,MATCH(S87,Herbs!$B:$B,0)))</f>
        <v/>
      </c>
      <c r="U87" s="98">
        <f t="array" ref="U87">IF(S87:S632="",0, INDEX(Herbs!A:A,MATCH(S87,Herbs!B:B,0)))</f>
        <v>0</v>
      </c>
      <c r="V87" s="100" t="str">
        <f t="array" ref="V87">IF(S87="","", SWITCH(INDEX(Herbs!$A:$A,MATCH(S87,Herbs!$B:$B,0)),1,1,2,3,3,9,4,36,5,180,6,1080,0)*R87)</f>
        <v/>
      </c>
      <c r="W87" s="101" t="str">
        <f t="array" ref="W87">IF(S87="","",INDEX(Herbs!$G:$G,MATCH(S87,Herbs!$B:$B,0)))</f>
        <v/>
      </c>
    </row>
    <row r="88" ht="41.25" customHeight="1">
      <c r="A88" s="82" t="s">
        <v>65</v>
      </c>
      <c r="B88" s="83">
        <v>2.0</v>
      </c>
      <c r="C88" s="84" t="s">
        <v>71</v>
      </c>
      <c r="D88" s="85" t="str">
        <f>C88</f>
        <v>Cliffrend Elixir</v>
      </c>
      <c r="E88" s="85" t="s">
        <v>320</v>
      </c>
      <c r="F88" s="86">
        <v>3.0</v>
      </c>
      <c r="G88" s="87" t="s">
        <v>321</v>
      </c>
      <c r="H88" s="88" t="str">
        <f t="array" ref="H88">IF(G88="","",INDEX(Herbs!$J:$J,MATCH(G88,Herbs!$B:$B,0)))</f>
        <v/>
      </c>
      <c r="I88" s="13">
        <f t="array" ref="I88">IF(G88:G632="",0, INDEX(Herbs!A:A,MATCH(G88,Herbs!B:B,0)))</f>
        <v>2</v>
      </c>
      <c r="J88" s="89">
        <f t="array" ref="J88">IF(G88="","", SWITCH(INDEX(Herbs!$A:$A,MATCH(G88,Herbs!$B:$B,0)),1,1,2,3,3,9,4,36,5,180,6,1080,0)*F88)</f>
        <v>9</v>
      </c>
      <c r="K88" s="90" t="str">
        <f t="array" ref="K88">IF(G88="","",INDEX(Herbs!$C:$C,MATCH(G88,Herbs!$B:$B,0)))</f>
        <v>Agitating</v>
      </c>
      <c r="L88" s="86"/>
      <c r="M88" s="87"/>
      <c r="N88" s="88" t="str">
        <f t="array" ref="N88">IF(M88="","",INDEX(Herbs!$J:$J,MATCH(M88,Herbs!$B:$B,0)))</f>
        <v/>
      </c>
      <c r="O88" s="88">
        <f t="array" ref="O88">IF(M88:M632="",0, INDEX(Herbs!A:A,MATCH(M88,Herbs!B:B,0)))</f>
        <v>0</v>
      </c>
      <c r="P88" s="89" t="str">
        <f t="array" ref="P88">IF(M88="","", SWITCH(INDEX(Herbs!$A:$A,MATCH(M88,Herbs!$B:$B,0)),1,1,2,3,3,9,4,36,5,180,6,1080,0)*L88)</f>
        <v/>
      </c>
      <c r="Q88" s="90" t="str">
        <f t="array" ref="Q88">IF(M88="","",INDEX(Herbs!$C:$C,MATCH(M88,Herbs!$B:$B,0)))</f>
        <v/>
      </c>
      <c r="R88" s="86"/>
      <c r="S88" s="87"/>
      <c r="T88" s="88" t="str">
        <f t="array" ref="T88">IF(S88="","",INDEX(Herbs!$J:$J,MATCH(S88,Herbs!$B:$B,0)))</f>
        <v/>
      </c>
      <c r="U88" s="88">
        <f t="array" ref="U88">IF(S88:S632="",0, INDEX(Herbs!A:A,MATCH(S88,Herbs!B:B,0)))</f>
        <v>0</v>
      </c>
      <c r="V88" s="89" t="str">
        <f t="array" ref="V88">IF(S88="","", SWITCH(INDEX(Herbs!$A:$A,MATCH(S88,Herbs!$B:$B,0)),1,1,2,3,3,9,4,36,5,180,6,1080,0)*R88)</f>
        <v/>
      </c>
      <c r="W88" s="90" t="str">
        <f t="array" ref="W88">IF(S88="","",INDEX(Herbs!$C:$C,MATCH(S88,Herbs!$B:$B,0)))</f>
        <v/>
      </c>
    </row>
    <row r="89" ht="41.25" customHeight="1">
      <c r="C89" s="75"/>
      <c r="D89" s="85" t="str">
        <f>C88</f>
        <v>Cliffrend Elixir</v>
      </c>
      <c r="E89" s="85" t="s">
        <v>322</v>
      </c>
      <c r="F89" s="89"/>
      <c r="G89" s="91"/>
      <c r="H89" s="88" t="str">
        <f t="array" ref="H89">IF(G89="","",INDEX(Herbs!$J:$J,MATCH(G89,Herbs!$B:$B,0)))</f>
        <v/>
      </c>
      <c r="I89" s="13">
        <f t="array" ref="I89">IF(G89:G632="",0, INDEX(Herbs!A:A,MATCH(G89,Herbs!B:B,0)))</f>
        <v>0</v>
      </c>
      <c r="J89" s="89" t="str">
        <f t="array" ref="J89">IF(G89="","", SWITCH(INDEX(Herbs!$A:$A,MATCH(G89,Herbs!$B:$B,0)),1,1,2,3,3,9,4,36,5,180,6,1080,0)*F89)</f>
        <v/>
      </c>
      <c r="K89" s="90" t="str">
        <f t="array" ref="K89">IF(G89="","",INDEX(Herbs!$C:$C,MATCH(G89,Herbs!$B:$B,0)))</f>
        <v/>
      </c>
      <c r="L89" s="89"/>
      <c r="M89" s="91"/>
      <c r="N89" s="88" t="str">
        <f t="array" ref="N89">IF(M89="","",INDEX(Herbs!$J:$J,MATCH(M89,Herbs!$B:$B,0)))</f>
        <v/>
      </c>
      <c r="O89" s="88">
        <f t="array" ref="O89">IF(M89:M632="",0, INDEX(Herbs!A:A,MATCH(M89,Herbs!B:B,0)))</f>
        <v>0</v>
      </c>
      <c r="P89" s="89" t="str">
        <f t="array" ref="P89">IF(M89="","", SWITCH(INDEX(Herbs!$A:$A,MATCH(M89,Herbs!$B:$B,0)),1,1,2,3,3,9,4,36,5,180,6,1080,0)*L89)</f>
        <v/>
      </c>
      <c r="Q89" s="90" t="str">
        <f t="array" ref="Q89">IF(M89="","",INDEX(Herbs!$C:$C,MATCH(M89,Herbs!$B:$B,0)))</f>
        <v/>
      </c>
      <c r="R89" s="89"/>
      <c r="S89" s="91"/>
      <c r="T89" s="88" t="str">
        <f t="array" ref="T89">IF(S89="","",INDEX(Herbs!$J:$J,MATCH(S89,Herbs!$B:$B,0)))</f>
        <v/>
      </c>
      <c r="U89" s="88">
        <f t="array" ref="U89">IF(S89:S632="",0, INDEX(Herbs!A:A,MATCH(S89,Herbs!B:B,0)))</f>
        <v>0</v>
      </c>
      <c r="V89" s="89" t="str">
        <f t="array" ref="V89">IF(S89="","", SWITCH(INDEX(Herbs!$A:$A,MATCH(S89,Herbs!$B:$B,0)),1,1,2,3,3,9,4,36,5,180,6,1080,0)*R89)</f>
        <v/>
      </c>
      <c r="W89" s="90" t="str">
        <f t="array" ref="W89">IF(S89="","",INDEX(Herbs!$C:$C,MATCH(S89,Herbs!$B:$B,0)))</f>
        <v/>
      </c>
    </row>
    <row r="90" ht="41.25" customHeight="1">
      <c r="C90" s="75"/>
      <c r="D90" s="85" t="str">
        <f>C88</f>
        <v>Cliffrend Elixir</v>
      </c>
      <c r="E90" s="73" t="s">
        <v>323</v>
      </c>
      <c r="F90" s="86">
        <v>2.0</v>
      </c>
      <c r="G90" s="87" t="s">
        <v>342</v>
      </c>
      <c r="H90" s="88" t="str">
        <f t="array" ref="H90">IF(G90="","",INDEX(Herbs!$J:$J,MATCH(G90,Herbs!$B:$B,0)))</f>
        <v/>
      </c>
      <c r="I90" s="13">
        <f t="array" ref="I90">IF(G90:G632="",0, INDEX(Herbs!A:A,MATCH(G90,Herbs!B:B,0)))</f>
        <v>2</v>
      </c>
      <c r="J90" s="89">
        <f t="array" ref="J90">IF(G90="","", SWITCH(INDEX(Herbs!$A:$A,MATCH(G90,Herbs!$B:$B,0)),1,1,2,3,3,9,4,36,5,180,6,1080,0)*F90)</f>
        <v>6</v>
      </c>
      <c r="K90" s="90" t="str">
        <f t="array" ref="K90">IF(G90="","",INDEX(Herbs!$E:$E,MATCH(G90,Herbs!$B:$B,0)))</f>
        <v>Earth</v>
      </c>
      <c r="L90" s="86"/>
      <c r="M90" s="87"/>
      <c r="N90" s="88" t="str">
        <f t="array" ref="N90">IF(M90="","",INDEX(Herbs!$J:$J,MATCH(M90,Herbs!$B:$B,0)))</f>
        <v/>
      </c>
      <c r="O90" s="88">
        <f t="array" ref="O90">IF(M90:M632="",0, INDEX(Herbs!A:A,MATCH(M90,Herbs!B:B,0)))</f>
        <v>0</v>
      </c>
      <c r="P90" s="89" t="str">
        <f t="array" ref="P90">IF(M90="","", SWITCH(INDEX(Herbs!$A:$A,MATCH(M90,Herbs!$B:$B,0)),1,1,2,3,3,9,4,36,5,180,6,1080,0)*L90)</f>
        <v/>
      </c>
      <c r="Q90" s="90" t="str">
        <f t="array" ref="Q90">IF(M90="","",INDEX(Herbs!$E:$E,MATCH(M90,Herbs!$B:$B,0)))</f>
        <v/>
      </c>
      <c r="R90" s="86"/>
      <c r="S90" s="87"/>
      <c r="T90" s="88" t="str">
        <f t="array" ref="T90">IF(S90="","",INDEX(Herbs!$J:$J,MATCH(S90,Herbs!$B:$B,0)))</f>
        <v/>
      </c>
      <c r="U90" s="88">
        <f t="array" ref="U90">IF(S90:S632="",0, INDEX(Herbs!A:A,MATCH(S90,Herbs!B:B,0)))</f>
        <v>0</v>
      </c>
      <c r="V90" s="89" t="str">
        <f t="array" ref="V90">IF(S90="","", SWITCH(INDEX(Herbs!$A:$A,MATCH(S90,Herbs!$B:$B,0)),1,1,2,3,3,9,4,36,5,180,6,1080,0)*R90)</f>
        <v/>
      </c>
      <c r="W90" s="90" t="str">
        <f t="array" ref="W90">IF(S90="","",INDEX(Herbs!$E:$E,MATCH(S90,Herbs!$B:$B,0)))</f>
        <v/>
      </c>
    </row>
    <row r="91" ht="41.25" customHeight="1">
      <c r="C91" s="75"/>
      <c r="D91" s="85" t="str">
        <f>C88</f>
        <v>Cliffrend Elixir</v>
      </c>
      <c r="E91" s="73" t="s">
        <v>325</v>
      </c>
      <c r="F91" s="89"/>
      <c r="G91" s="91"/>
      <c r="H91" s="88" t="str">
        <f t="array" ref="H91">IF(G91="","",INDEX(Herbs!$J:$J,MATCH(G91,Herbs!$B:$B,0)))</f>
        <v/>
      </c>
      <c r="I91" s="13">
        <f t="array" ref="I91">IF(G91:G632="",0, INDEX(Herbs!A:A,MATCH(G91,Herbs!B:B,0)))</f>
        <v>0</v>
      </c>
      <c r="J91" s="89" t="str">
        <f t="array" ref="J91">IF(G91="","", SWITCH(INDEX(Herbs!$A:$A,MATCH(G91,Herbs!$B:$B,0)),1,1,2,3,3,9,4,36,5,180,6,1080,0)*F91)</f>
        <v/>
      </c>
      <c r="K91" s="90" t="str">
        <f t="array" ref="K91">IF(G91="","",INDEX(Herbs!$E:$E,MATCH(G91,Herbs!$B:$B,0)))</f>
        <v/>
      </c>
      <c r="L91" s="89"/>
      <c r="M91" s="91"/>
      <c r="N91" s="88" t="str">
        <f t="array" ref="N91">IF(M91="","",INDEX(Herbs!$J:$J,MATCH(M91,Herbs!$B:$B,0)))</f>
        <v/>
      </c>
      <c r="O91" s="88">
        <f t="array" ref="O91">IF(M91:M632="",0, INDEX(Herbs!A:A,MATCH(M91,Herbs!B:B,0)))</f>
        <v>0</v>
      </c>
      <c r="P91" s="89" t="str">
        <f t="array" ref="P91">IF(M91="","", SWITCH(INDEX(Herbs!$A:$A,MATCH(M91,Herbs!$B:$B,0)),1,1,2,3,3,9,4,36,5,180,6,1080,0)*L91)</f>
        <v/>
      </c>
      <c r="Q91" s="90" t="str">
        <f t="array" ref="Q91">IF(M91="","",INDEX(Herbs!$E:$E,MATCH(M91,Herbs!$B:$B,0)))</f>
        <v/>
      </c>
      <c r="R91" s="86"/>
      <c r="S91" s="87"/>
      <c r="T91" s="88" t="str">
        <f t="array" ref="T91">IF(S91="","",INDEX(Herbs!$J:$J,MATCH(S91,Herbs!$B:$B,0)))</f>
        <v/>
      </c>
      <c r="U91" s="88">
        <f t="array" ref="U91">IF(S91:S632="",0, INDEX(Herbs!A:A,MATCH(S91,Herbs!B:B,0)))</f>
        <v>0</v>
      </c>
      <c r="V91" s="89" t="str">
        <f t="array" ref="V91">IF(S91="","", SWITCH(INDEX(Herbs!$A:$A,MATCH(S91,Herbs!$B:$B,0)),1,1,2,3,3,9,4,36,5,180,6,1080,0)*R91)</f>
        <v/>
      </c>
      <c r="W91" s="90" t="str">
        <f t="array" ref="W91">IF(S91="","",INDEX(Herbs!$E:$E,MATCH(S91,Herbs!$B:$B,0)))</f>
        <v/>
      </c>
    </row>
    <row r="92" ht="41.25" customHeight="1">
      <c r="A92" s="92"/>
      <c r="B92" s="92"/>
      <c r="C92" s="93"/>
      <c r="D92" s="94" t="str">
        <f>C88</f>
        <v>Cliffrend Elixir</v>
      </c>
      <c r="E92" s="95" t="s">
        <v>326</v>
      </c>
      <c r="F92" s="96">
        <v>1.0</v>
      </c>
      <c r="G92" s="97" t="s">
        <v>352</v>
      </c>
      <c r="H92" s="98" t="str">
        <f t="array" ref="H92">IF(G92="","",INDEX(Herbs!$J:$J,MATCH(G92,Herbs!$B:$B,0)))</f>
        <v/>
      </c>
      <c r="I92" s="99">
        <f t="array" ref="I92">IF(G92:G632="",0, INDEX(Herbs!A:A,MATCH(G92,Herbs!B:B,0)))</f>
        <v>2</v>
      </c>
      <c r="J92" s="100">
        <f t="array" ref="J92">IF(G92="","", SWITCH(INDEX(Herbs!$A:$A,MATCH(G92,Herbs!$B:$B,0)),1,1,2,3,3,9,4,36,5,180,6,1080,0)*F92)</f>
        <v>3</v>
      </c>
      <c r="K92" s="101" t="str">
        <f t="array" ref="K92">IF(G92="","",INDEX(Herbs!$G:$G,MATCH(G92,Herbs!$B:$B,0)))</f>
        <v>Cold</v>
      </c>
      <c r="L92" s="96"/>
      <c r="M92" s="97"/>
      <c r="N92" s="98" t="str">
        <f t="array" ref="N92">IF(M92="","",INDEX(Herbs!$J:$J,MATCH(M92,Herbs!$B:$B,0)))</f>
        <v/>
      </c>
      <c r="O92" s="98">
        <f t="array" ref="O92">IF(M92:M632="",0, INDEX(Herbs!A:A,MATCH(M92,Herbs!B:B,0)))</f>
        <v>0</v>
      </c>
      <c r="P92" s="100" t="str">
        <f t="array" ref="P92">IF(M92="","", SWITCH(INDEX(Herbs!$A:$A,MATCH(M92,Herbs!$B:$B,0)),1,1,2,3,3,9,4,36,5,180,6,1080,0)*L92)</f>
        <v/>
      </c>
      <c r="Q92" s="101" t="str">
        <f t="array" ref="Q92">IF(M92="","",INDEX(Herbs!$G:$G,MATCH(M92,Herbs!$B:$B,0)))</f>
        <v/>
      </c>
      <c r="R92" s="96"/>
      <c r="S92" s="97"/>
      <c r="T92" s="98" t="str">
        <f t="array" ref="T92">IF(S92="","",INDEX(Herbs!$J:$J,MATCH(S92,Herbs!$B:$B,0)))</f>
        <v/>
      </c>
      <c r="U92" s="98">
        <f t="array" ref="U92">IF(S92:S632="",0, INDEX(Herbs!A:A,MATCH(S92,Herbs!B:B,0)))</f>
        <v>0</v>
      </c>
      <c r="V92" s="100" t="str">
        <f t="array" ref="V92">IF(S92="","", SWITCH(INDEX(Herbs!$A:$A,MATCH(S92,Herbs!$B:$B,0)),1,1,2,3,3,9,4,36,5,180,6,1080,0)*R92)</f>
        <v/>
      </c>
      <c r="W92" s="101" t="str">
        <f t="array" ref="W92">IF(S92="","",INDEX(Herbs!$G:$G,MATCH(S92,Herbs!$B:$B,0)))</f>
        <v/>
      </c>
    </row>
    <row r="93" ht="41.25" customHeight="1">
      <c r="A93" s="82" t="s">
        <v>65</v>
      </c>
      <c r="B93" s="83">
        <v>2.0</v>
      </c>
      <c r="C93" s="84" t="s">
        <v>73</v>
      </c>
      <c r="D93" s="85" t="str">
        <f>C93</f>
        <v>Twinedged Elixir</v>
      </c>
      <c r="E93" s="85" t="s">
        <v>320</v>
      </c>
      <c r="F93" s="86">
        <v>3.0</v>
      </c>
      <c r="G93" s="87" t="s">
        <v>321</v>
      </c>
      <c r="H93" s="88" t="str">
        <f t="array" ref="H93">IF(G93="","",INDEX(Herbs!$J:$J,MATCH(G93,Herbs!$B:$B,0)))</f>
        <v/>
      </c>
      <c r="I93" s="13">
        <f t="array" ref="I93">IF(G93:G632="",0, INDEX(Herbs!A:A,MATCH(G93,Herbs!B:B,0)))</f>
        <v>2</v>
      </c>
      <c r="J93" s="89">
        <f t="array" ref="J93">IF(G93="","", SWITCH(INDEX(Herbs!$A:$A,MATCH(G93,Herbs!$B:$B,0)),1,1,2,3,3,9,4,36,5,180,6,1080,0)*F93)</f>
        <v>9</v>
      </c>
      <c r="K93" s="90" t="str">
        <f t="array" ref="K93">IF(G93="","",INDEX(Herbs!$C:$C,MATCH(G93,Herbs!$B:$B,0)))</f>
        <v>Agitating</v>
      </c>
      <c r="L93" s="89"/>
      <c r="M93" s="91"/>
      <c r="N93" s="88" t="str">
        <f t="array" ref="N93">IF(M93="","",INDEX(Herbs!$J:$J,MATCH(M93,Herbs!$B:$B,0)))</f>
        <v/>
      </c>
      <c r="O93" s="88">
        <f t="array" ref="O93">IF(M93:M632="",0, INDEX(Herbs!A:A,MATCH(M93,Herbs!B:B,0)))</f>
        <v>0</v>
      </c>
      <c r="P93" s="89" t="str">
        <f t="array" ref="P93">IF(M93="","", SWITCH(INDEX(Herbs!$A:$A,MATCH(M93,Herbs!$B:$B,0)),1,1,2,3,3,9,4,36,5,180,6,1080,0)*L93)</f>
        <v/>
      </c>
      <c r="Q93" s="90" t="str">
        <f t="array" ref="Q93">IF(M93="","",INDEX(Herbs!$C:$C,MATCH(M93,Herbs!$B:$B,0)))</f>
        <v/>
      </c>
      <c r="R93" s="89"/>
      <c r="S93" s="91"/>
      <c r="T93" s="88" t="str">
        <f t="array" ref="T93">IF(S93="","",INDEX(Herbs!$J:$J,MATCH(S93,Herbs!$B:$B,0)))</f>
        <v/>
      </c>
      <c r="U93" s="88">
        <f t="array" ref="U93">IF(S93:S632="",0, INDEX(Herbs!A:A,MATCH(S93,Herbs!B:B,0)))</f>
        <v>0</v>
      </c>
      <c r="V93" s="89" t="str">
        <f t="array" ref="V93">IF(S93="","", SWITCH(INDEX(Herbs!$A:$A,MATCH(S93,Herbs!$B:$B,0)),1,1,2,3,3,9,4,36,5,180,6,1080,0)*R93)</f>
        <v/>
      </c>
      <c r="W93" s="90" t="str">
        <f t="array" ref="W93">IF(S93="","",INDEX(Herbs!$C:$C,MATCH(S93,Herbs!$B:$B,0)))</f>
        <v/>
      </c>
    </row>
    <row r="94" ht="41.25" customHeight="1">
      <c r="C94" s="75"/>
      <c r="D94" s="85" t="str">
        <f>C93</f>
        <v>Twinedged Elixir</v>
      </c>
      <c r="E94" s="85" t="s">
        <v>322</v>
      </c>
      <c r="F94" s="89"/>
      <c r="G94" s="91"/>
      <c r="H94" s="88" t="str">
        <f t="array" ref="H94">IF(G94="","",INDEX(Herbs!$J:$J,MATCH(G94,Herbs!$B:$B,0)))</f>
        <v/>
      </c>
      <c r="I94" s="13">
        <f t="array" ref="I94">IF(G94:G632="",0, INDEX(Herbs!A:A,MATCH(G94,Herbs!B:B,0)))</f>
        <v>0</v>
      </c>
      <c r="J94" s="89" t="str">
        <f t="array" ref="J94">IF(G94="","", SWITCH(INDEX(Herbs!$A:$A,MATCH(G94,Herbs!$B:$B,0)),1,1,2,3,3,9,4,36,5,180,6,1080,0)*F94)</f>
        <v/>
      </c>
      <c r="K94" s="90" t="str">
        <f t="array" ref="K94">IF(G94="","",INDEX(Herbs!$C:$C,MATCH(G94,Herbs!$B:$B,0)))</f>
        <v/>
      </c>
      <c r="L94" s="89"/>
      <c r="M94" s="91"/>
      <c r="N94" s="88" t="str">
        <f t="array" ref="N94">IF(M94="","",INDEX(Herbs!$J:$J,MATCH(M94,Herbs!$B:$B,0)))</f>
        <v/>
      </c>
      <c r="O94" s="88">
        <f t="array" ref="O94">IF(M94:M632="",0, INDEX(Herbs!A:A,MATCH(M94,Herbs!B:B,0)))</f>
        <v>0</v>
      </c>
      <c r="P94" s="89" t="str">
        <f t="array" ref="P94">IF(M94="","", SWITCH(INDEX(Herbs!$A:$A,MATCH(M94,Herbs!$B:$B,0)),1,1,2,3,3,9,4,36,5,180,6,1080,0)*L94)</f>
        <v/>
      </c>
      <c r="Q94" s="90" t="str">
        <f t="array" ref="Q94">IF(M94="","",INDEX(Herbs!$C:$C,MATCH(M94,Herbs!$B:$B,0)))</f>
        <v/>
      </c>
      <c r="R94" s="89"/>
      <c r="S94" s="91"/>
      <c r="T94" s="88" t="str">
        <f t="array" ref="T94">IF(S94="","",INDEX(Herbs!$J:$J,MATCH(S94,Herbs!$B:$B,0)))</f>
        <v/>
      </c>
      <c r="U94" s="88">
        <f t="array" ref="U94">IF(S94:S632="",0, INDEX(Herbs!A:A,MATCH(S94,Herbs!B:B,0)))</f>
        <v>0</v>
      </c>
      <c r="V94" s="89" t="str">
        <f t="array" ref="V94">IF(S94="","", SWITCH(INDEX(Herbs!$A:$A,MATCH(S94,Herbs!$B:$B,0)),1,1,2,3,3,9,4,36,5,180,6,1080,0)*R94)</f>
        <v/>
      </c>
      <c r="W94" s="90" t="str">
        <f t="array" ref="W94">IF(S94="","",INDEX(Herbs!$C:$C,MATCH(S94,Herbs!$B:$B,0)))</f>
        <v/>
      </c>
    </row>
    <row r="95" ht="41.25" customHeight="1">
      <c r="C95" s="75"/>
      <c r="D95" s="85" t="str">
        <f>C93</f>
        <v>Twinedged Elixir</v>
      </c>
      <c r="E95" s="73" t="s">
        <v>323</v>
      </c>
      <c r="F95" s="86">
        <v>2.0</v>
      </c>
      <c r="G95" s="87" t="s">
        <v>346</v>
      </c>
      <c r="H95" s="88" t="str">
        <f t="array" ref="H95">IF(G95="","",INDEX(Herbs!$J:$J,MATCH(G95,Herbs!$B:$B,0)))</f>
        <v/>
      </c>
      <c r="I95" s="13">
        <f t="array" ref="I95">IF(G95:G632="",0, INDEX(Herbs!A:A,MATCH(G95,Herbs!B:B,0)))</f>
        <v>2</v>
      </c>
      <c r="J95" s="89">
        <f t="array" ref="J95">IF(G95="","", SWITCH(INDEX(Herbs!$A:$A,MATCH(G95,Herbs!$B:$B,0)),1,1,2,3,3,9,4,36,5,180,6,1080,0)*F95)</f>
        <v>6</v>
      </c>
      <c r="K95" s="90" t="str">
        <f t="array" ref="K95">IF(G95="","",INDEX(Herbs!$E:$E,MATCH(G95,Herbs!$B:$B,0)))</f>
        <v>Metal</v>
      </c>
      <c r="L95" s="89"/>
      <c r="M95" s="91"/>
      <c r="N95" s="88" t="str">
        <f t="array" ref="N95">IF(M95="","",INDEX(Herbs!$J:$J,MATCH(M95,Herbs!$B:$B,0)))</f>
        <v/>
      </c>
      <c r="O95" s="88">
        <f t="array" ref="O95">IF(M95:M632="",0, INDEX(Herbs!A:A,MATCH(M95,Herbs!B:B,0)))</f>
        <v>0</v>
      </c>
      <c r="P95" s="89" t="str">
        <f t="array" ref="P95">IF(M95="","", SWITCH(INDEX(Herbs!$A:$A,MATCH(M95,Herbs!$B:$B,0)),1,1,2,3,3,9,4,36,5,180,6,1080,0)*L95)</f>
        <v/>
      </c>
      <c r="Q95" s="90" t="str">
        <f t="array" ref="Q95">IF(M95="","",INDEX(Herbs!$E:$E,MATCH(M95,Herbs!$B:$B,0)))</f>
        <v/>
      </c>
      <c r="R95" s="89"/>
      <c r="S95" s="91"/>
      <c r="T95" s="88" t="str">
        <f t="array" ref="T95">IF(S95="","",INDEX(Herbs!$J:$J,MATCH(S95,Herbs!$B:$B,0)))</f>
        <v/>
      </c>
      <c r="U95" s="88">
        <f t="array" ref="U95">IF(S95:S632="",0, INDEX(Herbs!A:A,MATCH(S95,Herbs!B:B,0)))</f>
        <v>0</v>
      </c>
      <c r="V95" s="89" t="str">
        <f t="array" ref="V95">IF(S95="","", SWITCH(INDEX(Herbs!$A:$A,MATCH(S95,Herbs!$B:$B,0)),1,1,2,3,3,9,4,36,5,180,6,1080,0)*R95)</f>
        <v/>
      </c>
      <c r="W95" s="90" t="str">
        <f t="array" ref="W95">IF(S95="","",INDEX(Herbs!$E:$E,MATCH(S95,Herbs!$B:$B,0)))</f>
        <v/>
      </c>
    </row>
    <row r="96" ht="41.25" customHeight="1">
      <c r="C96" s="75"/>
      <c r="D96" s="85" t="str">
        <f>C93</f>
        <v>Twinedged Elixir</v>
      </c>
      <c r="E96" s="73" t="s">
        <v>325</v>
      </c>
      <c r="F96" s="89"/>
      <c r="G96" s="91"/>
      <c r="H96" s="88" t="str">
        <f t="array" ref="H96">IF(G96="","",INDEX(Herbs!$J:$J,MATCH(G96,Herbs!$B:$B,0)))</f>
        <v/>
      </c>
      <c r="I96" s="13">
        <f t="array" ref="I96">IF(G96:G632="",0, INDEX(Herbs!A:A,MATCH(G96,Herbs!B:B,0)))</f>
        <v>0</v>
      </c>
      <c r="J96" s="89" t="str">
        <f t="array" ref="J96">IF(G96="","", SWITCH(INDEX(Herbs!$A:$A,MATCH(G96,Herbs!$B:$B,0)),1,1,2,3,3,9,4,36,5,180,6,1080,0)*F96)</f>
        <v/>
      </c>
      <c r="K96" s="90" t="str">
        <f t="array" ref="K96">IF(G96="","",INDEX(Herbs!$E:$E,MATCH(G96,Herbs!$B:$B,0)))</f>
        <v/>
      </c>
      <c r="L96" s="89"/>
      <c r="M96" s="91"/>
      <c r="N96" s="88" t="str">
        <f t="array" ref="N96">IF(M96="","",INDEX(Herbs!$J:$J,MATCH(M96,Herbs!$B:$B,0)))</f>
        <v/>
      </c>
      <c r="O96" s="88">
        <f t="array" ref="O96">IF(M96:M632="",0, INDEX(Herbs!A:A,MATCH(M96,Herbs!B:B,0)))</f>
        <v>0</v>
      </c>
      <c r="P96" s="89" t="str">
        <f t="array" ref="P96">IF(M96="","", SWITCH(INDEX(Herbs!$A:$A,MATCH(M96,Herbs!$B:$B,0)),1,1,2,3,3,9,4,36,5,180,6,1080,0)*L96)</f>
        <v/>
      </c>
      <c r="Q96" s="90" t="str">
        <f t="array" ref="Q96">IF(M96="","",INDEX(Herbs!$E:$E,MATCH(M96,Herbs!$B:$B,0)))</f>
        <v/>
      </c>
      <c r="R96" s="89"/>
      <c r="S96" s="91"/>
      <c r="T96" s="88" t="str">
        <f t="array" ref="T96">IF(S96="","",INDEX(Herbs!$J:$J,MATCH(S96,Herbs!$B:$B,0)))</f>
        <v/>
      </c>
      <c r="U96" s="88">
        <f t="array" ref="U96">IF(S96:S632="",0, INDEX(Herbs!A:A,MATCH(S96,Herbs!B:B,0)))</f>
        <v>0</v>
      </c>
      <c r="V96" s="89" t="str">
        <f t="array" ref="V96">IF(S96="","", SWITCH(INDEX(Herbs!$A:$A,MATCH(S96,Herbs!$B:$B,0)),1,1,2,3,3,9,4,36,5,180,6,1080,0)*R96)</f>
        <v/>
      </c>
      <c r="W96" s="90" t="str">
        <f t="array" ref="W96">IF(S96="","",INDEX(Herbs!$E:$E,MATCH(S96,Herbs!$B:$B,0)))</f>
        <v/>
      </c>
    </row>
    <row r="97" ht="41.25" customHeight="1">
      <c r="A97" s="92"/>
      <c r="B97" s="92"/>
      <c r="C97" s="93"/>
      <c r="D97" s="94" t="str">
        <f>C93</f>
        <v>Twinedged Elixir</v>
      </c>
      <c r="E97" s="95" t="s">
        <v>326</v>
      </c>
      <c r="F97" s="96">
        <v>1.0</v>
      </c>
      <c r="G97" s="97" t="s">
        <v>344</v>
      </c>
      <c r="H97" s="98" t="str">
        <f t="array" ref="H97">IF(G97="","",INDEX(Herbs!$J:$J,MATCH(G97,Herbs!$B:$B,0)))</f>
        <v/>
      </c>
      <c r="I97" s="99">
        <f t="array" ref="I97">IF(G97:G632="",0, INDEX(Herbs!A:A,MATCH(G97,Herbs!B:B,0)))</f>
        <v>2</v>
      </c>
      <c r="J97" s="100">
        <f t="array" ref="J97">IF(G97="","", SWITCH(INDEX(Herbs!$A:$A,MATCH(G97,Herbs!$B:$B,0)),1,1,2,3,3,9,4,36,5,180,6,1080,0)*F97)</f>
        <v>3</v>
      </c>
      <c r="K97" s="101" t="str">
        <f t="array" ref="K97">IF(G97="","",INDEX(Herbs!$G:$G,MATCH(G97,Herbs!$B:$B,0)))</f>
        <v>Cold</v>
      </c>
      <c r="L97" s="100"/>
      <c r="M97" s="97"/>
      <c r="N97" s="98" t="str">
        <f t="array" ref="N97">IF(M97="","",INDEX(Herbs!$J:$J,MATCH(M97,Herbs!$B:$B,0)))</f>
        <v/>
      </c>
      <c r="O97" s="98">
        <f t="array" ref="O97">IF(M97:M632="",0, INDEX(Herbs!A:A,MATCH(M97,Herbs!B:B,0)))</f>
        <v>0</v>
      </c>
      <c r="P97" s="100" t="str">
        <f t="array" ref="P97">IF(M97="","", SWITCH(INDEX(Herbs!$A:$A,MATCH(M97,Herbs!$B:$B,0)),1,1,2,3,3,9,4,36,5,180,6,1080,0)*L97)</f>
        <v/>
      </c>
      <c r="Q97" s="101" t="str">
        <f t="array" ref="Q97">IF(M97="","",INDEX(Herbs!$G:$G,MATCH(M97,Herbs!$B:$B,0)))</f>
        <v/>
      </c>
      <c r="R97" s="100"/>
      <c r="S97" s="97"/>
      <c r="T97" s="98" t="str">
        <f t="array" ref="T97">IF(S97="","",INDEX(Herbs!$J:$J,MATCH(S97,Herbs!$B:$B,0)))</f>
        <v/>
      </c>
      <c r="U97" s="98">
        <f t="array" ref="U97">IF(S97:S632="",0, INDEX(Herbs!A:A,MATCH(S97,Herbs!B:B,0)))</f>
        <v>0</v>
      </c>
      <c r="V97" s="100" t="str">
        <f t="array" ref="V97">IF(S97="","", SWITCH(INDEX(Herbs!$A:$A,MATCH(S97,Herbs!$B:$B,0)),1,1,2,3,3,9,4,36,5,180,6,1080,0)*R97)</f>
        <v/>
      </c>
      <c r="W97" s="101" t="str">
        <f t="array" ref="W97">IF(S97="","",INDEX(Herbs!$G:$G,MATCH(S97,Herbs!$B:$B,0)))</f>
        <v/>
      </c>
    </row>
    <row r="98" ht="41.25" customHeight="1">
      <c r="A98" s="82" t="s">
        <v>65</v>
      </c>
      <c r="B98" s="83">
        <v>3.0</v>
      </c>
      <c r="C98" s="84" t="s">
        <v>75</v>
      </c>
      <c r="D98" s="85" t="str">
        <f>C98</f>
        <v>Spirecrag Elixir</v>
      </c>
      <c r="E98" s="85" t="s">
        <v>320</v>
      </c>
      <c r="F98" s="86">
        <v>1.0</v>
      </c>
      <c r="G98" s="87" t="s">
        <v>353</v>
      </c>
      <c r="H98" s="88" t="str">
        <f t="array" ref="H98">IF(G98="","",INDEX(Herbs!$J:$J,MATCH(G98,Herbs!$B:$B,0)))</f>
        <v/>
      </c>
      <c r="I98" s="13">
        <f t="array" ref="I98">IF(G98:G632="",0, INDEX(Herbs!A:A,MATCH(G98,Herbs!B:B,0)))</f>
        <v>3</v>
      </c>
      <c r="J98" s="89">
        <f t="array" ref="J98">IF(G98="","", SWITCH(INDEX(Herbs!$A:$A,MATCH(G98,Herbs!$B:$B,0)),1,1,2,3,3,9,4,36,5,180,6,1080,0)*F98)</f>
        <v>9</v>
      </c>
      <c r="K98" s="90" t="str">
        <f t="array" ref="K98">IF(G98="","",INDEX(Herbs!$C:$C,MATCH(G98,Herbs!$B:$B,0)))</f>
        <v>Agitating</v>
      </c>
      <c r="L98" s="86"/>
      <c r="M98" s="87"/>
      <c r="N98" s="88" t="str">
        <f t="array" ref="N98">IF(M98="","",INDEX(Herbs!$J:$J,MATCH(M98,Herbs!$B:$B,0)))</f>
        <v/>
      </c>
      <c r="O98" s="88">
        <f t="array" ref="O98">IF(M98:M632="",0, INDEX(Herbs!A:A,MATCH(M98,Herbs!B:B,0)))</f>
        <v>0</v>
      </c>
      <c r="P98" s="89" t="str">
        <f t="array" ref="P98">IF(M98="","", SWITCH(INDEX(Herbs!$A:$A,MATCH(M98,Herbs!$B:$B,0)),1,1,2,3,3,9,4,36,5,180,6,1080,0)*L98)</f>
        <v/>
      </c>
      <c r="Q98" s="90" t="str">
        <f t="array" ref="Q98">IF(M98="","",INDEX(Herbs!$C:$C,MATCH(M98,Herbs!$B:$B,0)))</f>
        <v/>
      </c>
      <c r="R98" s="89"/>
      <c r="S98" s="91"/>
      <c r="T98" s="88" t="str">
        <f t="array" ref="T98">IF(S98="","",INDEX(Herbs!$J:$J,MATCH(S98,Herbs!$B:$B,0)))</f>
        <v/>
      </c>
      <c r="U98" s="88">
        <f t="array" ref="U98">IF(S98:S632="",0, INDEX(Herbs!A:A,MATCH(S98,Herbs!B:B,0)))</f>
        <v>0</v>
      </c>
      <c r="V98" s="89" t="str">
        <f t="array" ref="V98">IF(S98="","", SWITCH(INDEX(Herbs!$A:$A,MATCH(S98,Herbs!$B:$B,0)),1,1,2,3,3,9,4,36,5,180,6,1080,0)*R98)</f>
        <v/>
      </c>
      <c r="W98" s="90" t="str">
        <f t="array" ref="W98">IF(S98="","",INDEX(Herbs!$C:$C,MATCH(S98,Herbs!$B:$B,0)))</f>
        <v/>
      </c>
    </row>
    <row r="99" ht="41.25" customHeight="1">
      <c r="C99" s="75"/>
      <c r="D99" s="85" t="str">
        <f>C98</f>
        <v>Spirecrag Elixir</v>
      </c>
      <c r="E99" s="85" t="s">
        <v>322</v>
      </c>
      <c r="F99" s="89"/>
      <c r="G99" s="91"/>
      <c r="H99" s="88" t="str">
        <f t="array" ref="H99">IF(G99="","",INDEX(Herbs!$J:$J,MATCH(G99,Herbs!$B:$B,0)))</f>
        <v/>
      </c>
      <c r="I99" s="13">
        <f t="array" ref="I99">IF(G99:G632="",0, INDEX(Herbs!A:A,MATCH(G99,Herbs!B:B,0)))</f>
        <v>0</v>
      </c>
      <c r="J99" s="89" t="str">
        <f t="array" ref="J99">IF(G99="","", SWITCH(INDEX(Herbs!$A:$A,MATCH(G99,Herbs!$B:$B,0)),1,1,2,3,3,9,4,36,5,180,6,1080,0)*F99)</f>
        <v/>
      </c>
      <c r="K99" s="90" t="str">
        <f t="array" ref="K99">IF(G99="","",INDEX(Herbs!$C:$C,MATCH(G99,Herbs!$B:$B,0)))</f>
        <v/>
      </c>
      <c r="L99" s="89"/>
      <c r="M99" s="91"/>
      <c r="N99" s="88" t="str">
        <f t="array" ref="N99">IF(M99="","",INDEX(Herbs!$J:$J,MATCH(M99,Herbs!$B:$B,0)))</f>
        <v/>
      </c>
      <c r="O99" s="88">
        <f t="array" ref="O99">IF(M99:M632="",0, INDEX(Herbs!A:A,MATCH(M99,Herbs!B:B,0)))</f>
        <v>0</v>
      </c>
      <c r="P99" s="89" t="str">
        <f t="array" ref="P99">IF(M99="","", SWITCH(INDEX(Herbs!$A:$A,MATCH(M99,Herbs!$B:$B,0)),1,1,2,3,3,9,4,36,5,180,6,1080,0)*L99)</f>
        <v/>
      </c>
      <c r="Q99" s="90" t="str">
        <f t="array" ref="Q99">IF(M99="","",INDEX(Herbs!$C:$C,MATCH(M99,Herbs!$B:$B,0)))</f>
        <v/>
      </c>
      <c r="R99" s="89"/>
      <c r="S99" s="91"/>
      <c r="T99" s="88" t="str">
        <f t="array" ref="T99">IF(S99="","",INDEX(Herbs!$J:$J,MATCH(S99,Herbs!$B:$B,0)))</f>
        <v/>
      </c>
      <c r="U99" s="88">
        <f t="array" ref="U99">IF(S99:S632="",0, INDEX(Herbs!A:A,MATCH(S99,Herbs!B:B,0)))</f>
        <v>0</v>
      </c>
      <c r="V99" s="89" t="str">
        <f t="array" ref="V99">IF(S99="","", SWITCH(INDEX(Herbs!$A:$A,MATCH(S99,Herbs!$B:$B,0)),1,1,2,3,3,9,4,36,5,180,6,1080,0)*R99)</f>
        <v/>
      </c>
      <c r="W99" s="90" t="str">
        <f t="array" ref="W99">IF(S99="","",INDEX(Herbs!$C:$C,MATCH(S99,Herbs!$B:$B,0)))</f>
        <v/>
      </c>
    </row>
    <row r="100" ht="41.25" customHeight="1">
      <c r="C100" s="75"/>
      <c r="D100" s="85" t="str">
        <f>C98</f>
        <v>Spirecrag Elixir</v>
      </c>
      <c r="E100" s="73" t="s">
        <v>323</v>
      </c>
      <c r="F100" s="86">
        <v>1.0</v>
      </c>
      <c r="G100" s="87" t="s">
        <v>332</v>
      </c>
      <c r="H100" s="88" t="str">
        <f t="array" ref="H100">IF(G100="","",INDEX(Herbs!$J:$J,MATCH(G100,Herbs!$B:$B,0)))</f>
        <v/>
      </c>
      <c r="I100" s="13">
        <f t="array" ref="I100">IF(G100:G632="",0, INDEX(Herbs!A:A,MATCH(G100,Herbs!B:B,0)))</f>
        <v>3</v>
      </c>
      <c r="J100" s="89">
        <f t="array" ref="J100">IF(G100="","", SWITCH(INDEX(Herbs!$A:$A,MATCH(G100,Herbs!$B:$B,0)),1,1,2,3,3,9,4,36,5,180,6,1080,0)*F100)</f>
        <v>9</v>
      </c>
      <c r="K100" s="90" t="str">
        <f t="array" ref="K100">IF(G100="","",INDEX(Herbs!$E:$E,MATCH(G100,Herbs!$B:$B,0)))</f>
        <v>Earth</v>
      </c>
      <c r="L100" s="86"/>
      <c r="M100" s="87"/>
      <c r="N100" s="88" t="str">
        <f t="array" ref="N100">IF(M100="","",INDEX(Herbs!$J:$J,MATCH(M100,Herbs!$B:$B,0)))</f>
        <v/>
      </c>
      <c r="O100" s="88">
        <f t="array" ref="O100">IF(M100:M632="",0, INDEX(Herbs!A:A,MATCH(M100,Herbs!B:B,0)))</f>
        <v>0</v>
      </c>
      <c r="P100" s="89" t="str">
        <f t="array" ref="P100">IF(M100="","", SWITCH(INDEX(Herbs!$A:$A,MATCH(M100,Herbs!$B:$B,0)),1,1,2,3,3,9,4,36,5,180,6,1080,0)*L100)</f>
        <v/>
      </c>
      <c r="Q100" s="90" t="str">
        <f t="array" ref="Q100">IF(M100="","",INDEX(Herbs!$E:$E,MATCH(M100,Herbs!$B:$B,0)))</f>
        <v/>
      </c>
      <c r="R100" s="89"/>
      <c r="S100" s="91"/>
      <c r="T100" s="88" t="str">
        <f t="array" ref="T100">IF(S100="","",INDEX(Herbs!$J:$J,MATCH(S100,Herbs!$B:$B,0)))</f>
        <v/>
      </c>
      <c r="U100" s="88">
        <f t="array" ref="U100">IF(S100:S632="",0, INDEX(Herbs!A:A,MATCH(S100,Herbs!B:B,0)))</f>
        <v>0</v>
      </c>
      <c r="V100" s="89" t="str">
        <f t="array" ref="V100">IF(S100="","", SWITCH(INDEX(Herbs!$A:$A,MATCH(S100,Herbs!$B:$B,0)),1,1,2,3,3,9,4,36,5,180,6,1080,0)*R100)</f>
        <v/>
      </c>
      <c r="W100" s="90" t="str">
        <f t="array" ref="W100">IF(S100="","",INDEX(Herbs!$E:$E,MATCH(S100,Herbs!$B:$B,0)))</f>
        <v/>
      </c>
    </row>
    <row r="101" ht="41.25" customHeight="1">
      <c r="C101" s="75"/>
      <c r="D101" s="85" t="str">
        <f>C98</f>
        <v>Spirecrag Elixir</v>
      </c>
      <c r="E101" s="73" t="s">
        <v>325</v>
      </c>
      <c r="F101" s="89">
        <v>1.0</v>
      </c>
      <c r="G101" s="91" t="s">
        <v>354</v>
      </c>
      <c r="H101" s="88" t="str">
        <f t="array" ref="H101">IF(G101="","",INDEX(Herbs!$J:$J,MATCH(G101,Herbs!$B:$B,0)))</f>
        <v/>
      </c>
      <c r="I101" s="13">
        <f t="array" ref="I101">IF(G101:G632="",0, INDEX(Herbs!A:A,MATCH(G101,Herbs!B:B,0)))</f>
        <v>3</v>
      </c>
      <c r="J101" s="89">
        <f t="array" ref="J101">IF(G101="","", SWITCH(INDEX(Herbs!$A:$A,MATCH(G101,Herbs!$B:$B,0)),1,1,2,3,3,9,4,36,5,180,6,1080,0)*F101)</f>
        <v>9</v>
      </c>
      <c r="K101" s="90" t="str">
        <f t="array" ref="K101">IF(G101="","",INDEX(Herbs!$E:$E,MATCH(G101,Herbs!$B:$B,0)))</f>
        <v>Harmonizing</v>
      </c>
      <c r="L101" s="89"/>
      <c r="M101" s="91"/>
      <c r="N101" s="88" t="str">
        <f t="array" ref="N101">IF(M101="","",INDEX(Herbs!$J:$J,MATCH(M101,Herbs!$B:$B,0)))</f>
        <v/>
      </c>
      <c r="O101" s="88">
        <f t="array" ref="O101">IF(M101:M632="",0, INDEX(Herbs!A:A,MATCH(M101,Herbs!B:B,0)))</f>
        <v>0</v>
      </c>
      <c r="P101" s="89" t="str">
        <f t="array" ref="P101">IF(M101="","", SWITCH(INDEX(Herbs!$A:$A,MATCH(M101,Herbs!$B:$B,0)),1,1,2,3,3,9,4,36,5,180,6,1080,0)*L101)</f>
        <v/>
      </c>
      <c r="Q101" s="90" t="str">
        <f t="array" ref="Q101">IF(M101="","",INDEX(Herbs!$E:$E,MATCH(M101,Herbs!$B:$B,0)))</f>
        <v/>
      </c>
      <c r="R101" s="89"/>
      <c r="S101" s="91"/>
      <c r="T101" s="88" t="str">
        <f t="array" ref="T101">IF(S101="","",INDEX(Herbs!$J:$J,MATCH(S101,Herbs!$B:$B,0)))</f>
        <v/>
      </c>
      <c r="U101" s="88">
        <f t="array" ref="U101">IF(S101:S632="",0, INDEX(Herbs!A:A,MATCH(S101,Herbs!B:B,0)))</f>
        <v>0</v>
      </c>
      <c r="V101" s="89" t="str">
        <f t="array" ref="V101">IF(S101="","", SWITCH(INDEX(Herbs!$A:$A,MATCH(S101,Herbs!$B:$B,0)),1,1,2,3,3,9,4,36,5,180,6,1080,0)*R101)</f>
        <v/>
      </c>
      <c r="W101" s="90" t="str">
        <f t="array" ref="W101">IF(S101="","",INDEX(Herbs!$E:$E,MATCH(S101,Herbs!$B:$B,0)))</f>
        <v/>
      </c>
    </row>
    <row r="102" ht="41.25" customHeight="1">
      <c r="A102" s="92"/>
      <c r="B102" s="92"/>
      <c r="C102" s="93"/>
      <c r="D102" s="94" t="str">
        <f>C98</f>
        <v>Spirecrag Elixir</v>
      </c>
      <c r="E102" s="95" t="s">
        <v>326</v>
      </c>
      <c r="F102" s="96">
        <v>1.0</v>
      </c>
      <c r="G102" s="97" t="s">
        <v>324</v>
      </c>
      <c r="H102" s="98" t="str">
        <f t="array" ref="H102">IF(G102="","",INDEX(Herbs!$J:$J,MATCH(G102,Herbs!$B:$B,0)))</f>
        <v/>
      </c>
      <c r="I102" s="99">
        <f t="array" ref="I102">IF(G102:G632="",0, INDEX(Herbs!A:A,MATCH(G102,Herbs!B:B,0)))</f>
        <v>2</v>
      </c>
      <c r="J102" s="100">
        <f t="array" ref="J102">IF(G102="","", SWITCH(INDEX(Herbs!$A:$A,MATCH(G102,Herbs!$B:$B,0)),1,1,2,3,3,9,4,36,5,180,6,1080,0)*F102)</f>
        <v>3</v>
      </c>
      <c r="K102" s="101" t="str">
        <f t="array" ref="K102">IF(G102="","",INDEX(Herbs!$G:$G,MATCH(G102,Herbs!$B:$B,0)))</f>
        <v>Heat</v>
      </c>
      <c r="L102" s="96"/>
      <c r="M102" s="97"/>
      <c r="N102" s="98" t="str">
        <f t="array" ref="N102">IF(M102="","",INDEX(Herbs!$J:$J,MATCH(M102,Herbs!$B:$B,0)))</f>
        <v/>
      </c>
      <c r="O102" s="98">
        <f t="array" ref="O102">IF(M102:M632="",0, INDEX(Herbs!A:A,MATCH(M102,Herbs!B:B,0)))</f>
        <v>0</v>
      </c>
      <c r="P102" s="100" t="str">
        <f t="array" ref="P102">IF(M102="","", SWITCH(INDEX(Herbs!$A:$A,MATCH(M102,Herbs!$B:$B,0)),1,1,2,3,3,9,4,36,5,180,6,1080,0)*L102)</f>
        <v/>
      </c>
      <c r="Q102" s="101" t="str">
        <f t="array" ref="Q102">IF(M102="","",INDEX(Herbs!$G:$G,MATCH(M102,Herbs!$B:$B,0)))</f>
        <v/>
      </c>
      <c r="R102" s="100"/>
      <c r="S102" s="97"/>
      <c r="T102" s="98" t="str">
        <f t="array" ref="T102">IF(S102="","",INDEX(Herbs!$J:$J,MATCH(S102,Herbs!$B:$B,0)))</f>
        <v/>
      </c>
      <c r="U102" s="98">
        <f t="array" ref="U102">IF(S102:S632="",0, INDEX(Herbs!A:A,MATCH(S102,Herbs!B:B,0)))</f>
        <v>0</v>
      </c>
      <c r="V102" s="100" t="str">
        <f t="array" ref="V102">IF(S102="","", SWITCH(INDEX(Herbs!$A:$A,MATCH(S102,Herbs!$B:$B,0)),1,1,2,3,3,9,4,36,5,180,6,1080,0)*R102)</f>
        <v/>
      </c>
      <c r="W102" s="101" t="str">
        <f t="array" ref="W102">IF(S102="","",INDEX(Herbs!$G:$G,MATCH(S102,Herbs!$B:$B,0)))</f>
        <v/>
      </c>
    </row>
    <row r="103" ht="41.25" customHeight="1">
      <c r="A103" s="82" t="s">
        <v>65</v>
      </c>
      <c r="B103" s="83">
        <v>3.0</v>
      </c>
      <c r="C103" s="84" t="s">
        <v>77</v>
      </c>
      <c r="D103" s="85" t="str">
        <f>C103</f>
        <v>Emberlight Elixir</v>
      </c>
      <c r="E103" s="85" t="s">
        <v>320</v>
      </c>
      <c r="F103" s="86">
        <v>1.0</v>
      </c>
      <c r="G103" s="87" t="s">
        <v>353</v>
      </c>
      <c r="H103" s="88" t="str">
        <f t="array" ref="H103">IF(G103="","",INDEX(Herbs!$J:$J,MATCH(G103,Herbs!$B:$B,0)))</f>
        <v/>
      </c>
      <c r="I103" s="13">
        <f t="array" ref="I103">IF(G103:G632="",0, INDEX(Herbs!A:A,MATCH(G103,Herbs!B:B,0)))</f>
        <v>3</v>
      </c>
      <c r="J103" s="89">
        <f t="array" ref="J103">IF(G103="","", SWITCH(INDEX(Herbs!$A:$A,MATCH(G103,Herbs!$B:$B,0)),1,1,2,3,3,9,4,36,5,180,6,1080,0)*F103)</f>
        <v>9</v>
      </c>
      <c r="K103" s="90" t="str">
        <f t="array" ref="K103">IF(G103="","",INDEX(Herbs!$C:$C,MATCH(G103,Herbs!$B:$B,0)))</f>
        <v>Agitating</v>
      </c>
      <c r="L103" s="89"/>
      <c r="M103" s="91"/>
      <c r="N103" s="88" t="str">
        <f t="array" ref="N103">IF(M103="","",INDEX(Herbs!$J:$J,MATCH(M103,Herbs!$B:$B,0)))</f>
        <v/>
      </c>
      <c r="O103" s="88">
        <f t="array" ref="O103">IF(M103:M632="",0, INDEX(Herbs!A:A,MATCH(M103,Herbs!B:B,0)))</f>
        <v>0</v>
      </c>
      <c r="P103" s="89" t="str">
        <f t="array" ref="P103">IF(M103="","", SWITCH(INDEX(Herbs!$A:$A,MATCH(M103,Herbs!$B:$B,0)),1,1,2,3,3,9,4,36,5,180,6,1080,0)*L103)</f>
        <v/>
      </c>
      <c r="Q103" s="90" t="str">
        <f t="array" ref="Q103">IF(M103="","",INDEX(Herbs!$C:$C,MATCH(M103,Herbs!$B:$B,0)))</f>
        <v/>
      </c>
      <c r="R103" s="89"/>
      <c r="S103" s="91"/>
      <c r="T103" s="88" t="str">
        <f t="array" ref="T103">IF(S103="","",INDEX(Herbs!$J:$J,MATCH(S103,Herbs!$B:$B,0)))</f>
        <v/>
      </c>
      <c r="U103" s="88">
        <f t="array" ref="U103">IF(S103:S632="",0, INDEX(Herbs!A:A,MATCH(S103,Herbs!B:B,0)))</f>
        <v>0</v>
      </c>
      <c r="V103" s="89" t="str">
        <f t="array" ref="V103">IF(S103="","", SWITCH(INDEX(Herbs!$A:$A,MATCH(S103,Herbs!$B:$B,0)),1,1,2,3,3,9,4,36,5,180,6,1080,0)*R103)</f>
        <v/>
      </c>
      <c r="W103" s="90" t="str">
        <f t="array" ref="W103">IF(S103="","",INDEX(Herbs!$C:$C,MATCH(S103,Herbs!$B:$B,0)))</f>
        <v/>
      </c>
    </row>
    <row r="104" ht="41.25" customHeight="1">
      <c r="C104" s="75"/>
      <c r="D104" s="85" t="str">
        <f>C103</f>
        <v>Emberlight Elixir</v>
      </c>
      <c r="E104" s="85" t="s">
        <v>322</v>
      </c>
      <c r="F104" s="89"/>
      <c r="G104" s="91"/>
      <c r="H104" s="88" t="str">
        <f t="array" ref="H104">IF(G104="","",INDEX(Herbs!$J:$J,MATCH(G104,Herbs!$B:$B,0)))</f>
        <v/>
      </c>
      <c r="I104" s="13">
        <f t="array" ref="I104">IF(G104:G632="",0, INDEX(Herbs!A:A,MATCH(G104,Herbs!B:B,0)))</f>
        <v>0</v>
      </c>
      <c r="J104" s="89" t="str">
        <f t="array" ref="J104">IF(G104="","", SWITCH(INDEX(Herbs!$A:$A,MATCH(G104,Herbs!$B:$B,0)),1,1,2,3,3,9,4,36,5,180,6,1080,0)*F104)</f>
        <v/>
      </c>
      <c r="K104" s="90" t="str">
        <f t="array" ref="K104">IF(G104="","",INDEX(Herbs!$C:$C,MATCH(G104,Herbs!$B:$B,0)))</f>
        <v/>
      </c>
      <c r="L104" s="89"/>
      <c r="M104" s="91"/>
      <c r="N104" s="88" t="str">
        <f t="array" ref="N104">IF(M104="","",INDEX(Herbs!$J:$J,MATCH(M104,Herbs!$B:$B,0)))</f>
        <v/>
      </c>
      <c r="O104" s="88">
        <f t="array" ref="O104">IF(M104:M632="",0, INDEX(Herbs!A:A,MATCH(M104,Herbs!B:B,0)))</f>
        <v>0</v>
      </c>
      <c r="P104" s="89" t="str">
        <f t="array" ref="P104">IF(M104="","", SWITCH(INDEX(Herbs!$A:$A,MATCH(M104,Herbs!$B:$B,0)),1,1,2,3,3,9,4,36,5,180,6,1080,0)*L104)</f>
        <v/>
      </c>
      <c r="Q104" s="90" t="str">
        <f t="array" ref="Q104">IF(M104="","",INDEX(Herbs!$C:$C,MATCH(M104,Herbs!$B:$B,0)))</f>
        <v/>
      </c>
      <c r="R104" s="89"/>
      <c r="S104" s="91"/>
      <c r="T104" s="88" t="str">
        <f t="array" ref="T104">IF(S104="","",INDEX(Herbs!$J:$J,MATCH(S104,Herbs!$B:$B,0)))</f>
        <v/>
      </c>
      <c r="U104" s="88">
        <f t="array" ref="U104">IF(S104:S632="",0, INDEX(Herbs!A:A,MATCH(S104,Herbs!B:B,0)))</f>
        <v>0</v>
      </c>
      <c r="V104" s="89" t="str">
        <f t="array" ref="V104">IF(S104="","", SWITCH(INDEX(Herbs!$A:$A,MATCH(S104,Herbs!$B:$B,0)),1,1,2,3,3,9,4,36,5,180,6,1080,0)*R104)</f>
        <v/>
      </c>
      <c r="W104" s="90" t="str">
        <f t="array" ref="W104">IF(S104="","",INDEX(Herbs!$C:$C,MATCH(S104,Herbs!$B:$B,0)))</f>
        <v/>
      </c>
    </row>
    <row r="105" ht="41.25" customHeight="1">
      <c r="C105" s="75"/>
      <c r="D105" s="85" t="str">
        <f>C103</f>
        <v>Emberlight Elixir</v>
      </c>
      <c r="E105" s="73" t="s">
        <v>323</v>
      </c>
      <c r="F105" s="86">
        <v>1.0</v>
      </c>
      <c r="G105" s="87" t="s">
        <v>334</v>
      </c>
      <c r="H105" s="88" t="str">
        <f t="array" ref="H105">IF(G105="","",INDEX(Herbs!$J:$J,MATCH(G105,Herbs!$B:$B,0)))</f>
        <v/>
      </c>
      <c r="I105" s="13">
        <f t="array" ref="I105">IF(G105:G632="",0, INDEX(Herbs!A:A,MATCH(G105,Herbs!B:B,0)))</f>
        <v>3</v>
      </c>
      <c r="J105" s="89">
        <f t="array" ref="J105">IF(G105="","", SWITCH(INDEX(Herbs!$A:$A,MATCH(G105,Herbs!$B:$B,0)),1,1,2,3,3,9,4,36,5,180,6,1080,0)*F105)</f>
        <v>9</v>
      </c>
      <c r="K105" s="90" t="str">
        <f t="array" ref="K105">IF(G105="","",INDEX(Herbs!$E:$E,MATCH(G105,Herbs!$B:$B,0)))</f>
        <v>Fire</v>
      </c>
      <c r="L105" s="89"/>
      <c r="M105" s="91"/>
      <c r="N105" s="88" t="str">
        <f t="array" ref="N105">IF(M105="","",INDEX(Herbs!$J:$J,MATCH(M105,Herbs!$B:$B,0)))</f>
        <v/>
      </c>
      <c r="O105" s="88">
        <f t="array" ref="O105">IF(M105:M632="",0, INDEX(Herbs!A:A,MATCH(M105,Herbs!B:B,0)))</f>
        <v>0</v>
      </c>
      <c r="P105" s="89" t="str">
        <f t="array" ref="P105">IF(M105="","", SWITCH(INDEX(Herbs!$A:$A,MATCH(M105,Herbs!$B:$B,0)),1,1,2,3,3,9,4,36,5,180,6,1080,0)*L105)</f>
        <v/>
      </c>
      <c r="Q105" s="90" t="str">
        <f t="array" ref="Q105">IF(M105="","",INDEX(Herbs!$E:$E,MATCH(M105,Herbs!$B:$B,0)))</f>
        <v/>
      </c>
      <c r="R105" s="89"/>
      <c r="S105" s="91"/>
      <c r="T105" s="88" t="str">
        <f t="array" ref="T105">IF(S105="","",INDEX(Herbs!$J:$J,MATCH(S105,Herbs!$B:$B,0)))</f>
        <v/>
      </c>
      <c r="U105" s="88">
        <f t="array" ref="U105">IF(S105:S632="",0, INDEX(Herbs!A:A,MATCH(S105,Herbs!B:B,0)))</f>
        <v>0</v>
      </c>
      <c r="V105" s="89" t="str">
        <f t="array" ref="V105">IF(S105="","", SWITCH(INDEX(Herbs!$A:$A,MATCH(S105,Herbs!$B:$B,0)),1,1,2,3,3,9,4,36,5,180,6,1080,0)*R105)</f>
        <v/>
      </c>
      <c r="W105" s="90" t="str">
        <f t="array" ref="W105">IF(S105="","",INDEX(Herbs!$E:$E,MATCH(S105,Herbs!$B:$B,0)))</f>
        <v/>
      </c>
    </row>
    <row r="106" ht="41.25" customHeight="1">
      <c r="C106" s="75"/>
      <c r="D106" s="85" t="str">
        <f>C103</f>
        <v>Emberlight Elixir</v>
      </c>
      <c r="E106" s="73" t="s">
        <v>325</v>
      </c>
      <c r="F106" s="89">
        <v>1.0</v>
      </c>
      <c r="G106" s="91" t="s">
        <v>354</v>
      </c>
      <c r="H106" s="88" t="str">
        <f t="array" ref="H106">IF(G106="","",INDEX(Herbs!$J:$J,MATCH(G106,Herbs!$B:$B,0)))</f>
        <v/>
      </c>
      <c r="I106" s="13">
        <f t="array" ref="I106">IF(G106:G632="",0, INDEX(Herbs!A:A,MATCH(G106,Herbs!B:B,0)))</f>
        <v>3</v>
      </c>
      <c r="J106" s="89">
        <f t="array" ref="J106">IF(G106="","", SWITCH(INDEX(Herbs!$A:$A,MATCH(G106,Herbs!$B:$B,0)),1,1,2,3,3,9,4,36,5,180,6,1080,0)*F106)</f>
        <v>9</v>
      </c>
      <c r="K106" s="90" t="str">
        <f t="array" ref="K106">IF(G106="","",INDEX(Herbs!$E:$E,MATCH(G106,Herbs!$B:$B,0)))</f>
        <v>Harmonizing</v>
      </c>
      <c r="L106" s="89"/>
      <c r="M106" s="91"/>
      <c r="N106" s="88" t="str">
        <f t="array" ref="N106">IF(M106="","",INDEX(Herbs!$J:$J,MATCH(M106,Herbs!$B:$B,0)))</f>
        <v/>
      </c>
      <c r="O106" s="88">
        <f t="array" ref="O106">IF(M106:M632="",0, INDEX(Herbs!A:A,MATCH(M106,Herbs!B:B,0)))</f>
        <v>0</v>
      </c>
      <c r="P106" s="89" t="str">
        <f t="array" ref="P106">IF(M106="","", SWITCH(INDEX(Herbs!$A:$A,MATCH(M106,Herbs!$B:$B,0)),1,1,2,3,3,9,4,36,5,180,6,1080,0)*L106)</f>
        <v/>
      </c>
      <c r="Q106" s="90" t="str">
        <f t="array" ref="Q106">IF(M106="","",INDEX(Herbs!$E:$E,MATCH(M106,Herbs!$B:$B,0)))</f>
        <v/>
      </c>
      <c r="R106" s="89"/>
      <c r="S106" s="91"/>
      <c r="T106" s="88" t="str">
        <f t="array" ref="T106">IF(S106="","",INDEX(Herbs!$J:$J,MATCH(S106,Herbs!$B:$B,0)))</f>
        <v/>
      </c>
      <c r="U106" s="88">
        <f t="array" ref="U106">IF(S106:S632="",0, INDEX(Herbs!A:A,MATCH(S106,Herbs!B:B,0)))</f>
        <v>0</v>
      </c>
      <c r="V106" s="89" t="str">
        <f t="array" ref="V106">IF(S106="","", SWITCH(INDEX(Herbs!$A:$A,MATCH(S106,Herbs!$B:$B,0)),1,1,2,3,3,9,4,36,5,180,6,1080,0)*R106)</f>
        <v/>
      </c>
      <c r="W106" s="90" t="str">
        <f t="array" ref="W106">IF(S106="","",INDEX(Herbs!$E:$E,MATCH(S106,Herbs!$B:$B,0)))</f>
        <v/>
      </c>
    </row>
    <row r="107" ht="41.25" customHeight="1">
      <c r="A107" s="92"/>
      <c r="B107" s="92"/>
      <c r="C107" s="93"/>
      <c r="D107" s="94" t="str">
        <f>C103</f>
        <v>Emberlight Elixir</v>
      </c>
      <c r="E107" s="95" t="s">
        <v>326</v>
      </c>
      <c r="F107" s="96">
        <v>1.0</v>
      </c>
      <c r="G107" s="97" t="s">
        <v>352</v>
      </c>
      <c r="H107" s="98" t="str">
        <f t="array" ref="H107">IF(G107="","",INDEX(Herbs!$J:$J,MATCH(G107,Herbs!$B:$B,0)))</f>
        <v/>
      </c>
      <c r="I107" s="99">
        <f t="array" ref="I107">IF(G107:G632="",0, INDEX(Herbs!A:A,MATCH(G107,Herbs!B:B,0)))</f>
        <v>2</v>
      </c>
      <c r="J107" s="100">
        <f t="array" ref="J107">IF(G107="","", SWITCH(INDEX(Herbs!$A:$A,MATCH(G107,Herbs!$B:$B,0)),1,1,2,3,3,9,4,36,5,180,6,1080,0)*F107)</f>
        <v>3</v>
      </c>
      <c r="K107" s="101" t="str">
        <f t="array" ref="K107">IF(G107="","",INDEX(Herbs!$G:$G,MATCH(G107,Herbs!$B:$B,0)))</f>
        <v>Cold</v>
      </c>
      <c r="L107" s="100"/>
      <c r="M107" s="97"/>
      <c r="N107" s="98" t="str">
        <f t="array" ref="N107">IF(M107="","",INDEX(Herbs!$J:$J,MATCH(M107,Herbs!$B:$B,0)))</f>
        <v/>
      </c>
      <c r="O107" s="98">
        <f t="array" ref="O107">IF(M107:M632="",0, INDEX(Herbs!A:A,MATCH(M107,Herbs!B:B,0)))</f>
        <v>0</v>
      </c>
      <c r="P107" s="100" t="str">
        <f t="array" ref="P107">IF(M107="","", SWITCH(INDEX(Herbs!$A:$A,MATCH(M107,Herbs!$B:$B,0)),1,1,2,3,3,9,4,36,5,180,6,1080,0)*L107)</f>
        <v/>
      </c>
      <c r="Q107" s="101" t="str">
        <f t="array" ref="Q107">IF(M107="","",INDEX(Herbs!$G:$G,MATCH(M107,Herbs!$B:$B,0)))</f>
        <v/>
      </c>
      <c r="R107" s="100"/>
      <c r="S107" s="97"/>
      <c r="T107" s="98" t="str">
        <f t="array" ref="T107">IF(S107="","",INDEX(Herbs!$J:$J,MATCH(S107,Herbs!$B:$B,0)))</f>
        <v/>
      </c>
      <c r="U107" s="98">
        <f t="array" ref="U107">IF(S107:S632="",0, INDEX(Herbs!A:A,MATCH(S107,Herbs!B:B,0)))</f>
        <v>0</v>
      </c>
      <c r="V107" s="100" t="str">
        <f t="array" ref="V107">IF(S107="","", SWITCH(INDEX(Herbs!$A:$A,MATCH(S107,Herbs!$B:$B,0)),1,1,2,3,3,9,4,36,5,180,6,1080,0)*R107)</f>
        <v/>
      </c>
      <c r="W107" s="101" t="str">
        <f t="array" ref="W107">IF(S107="","",INDEX(Herbs!$G:$G,MATCH(S107,Herbs!$B:$B,0)))</f>
        <v/>
      </c>
    </row>
    <row r="108" ht="41.25" customHeight="1">
      <c r="A108" s="82" t="s">
        <v>65</v>
      </c>
      <c r="B108" s="83">
        <v>3.0</v>
      </c>
      <c r="C108" s="84" t="s">
        <v>79</v>
      </c>
      <c r="D108" s="85" t="str">
        <f>C108</f>
        <v>Truesteel Elixir</v>
      </c>
      <c r="E108" s="85" t="s">
        <v>320</v>
      </c>
      <c r="F108" s="86">
        <v>1.0</v>
      </c>
      <c r="G108" s="87" t="s">
        <v>353</v>
      </c>
      <c r="H108" s="88" t="str">
        <f t="array" ref="H108">IF(G108="","",INDEX(Herbs!$J:$J,MATCH(G108,Herbs!$B:$B,0)))</f>
        <v/>
      </c>
      <c r="I108" s="13">
        <f t="array" ref="I108">IF(G108:G632="",0, INDEX(Herbs!A:A,MATCH(G108,Herbs!B:B,0)))</f>
        <v>3</v>
      </c>
      <c r="J108" s="89">
        <f t="array" ref="J108">IF(G108="","", SWITCH(INDEX(Herbs!$A:$A,MATCH(G108,Herbs!$B:$B,0)),1,1,2,3,3,9,4,36,5,180,6,1080,0)*F108)</f>
        <v>9</v>
      </c>
      <c r="K108" s="90" t="str">
        <f t="array" ref="K108">IF(G108="","",INDEX(Herbs!$C:$C,MATCH(G108,Herbs!$B:$B,0)))</f>
        <v>Agitating</v>
      </c>
      <c r="L108" s="86"/>
      <c r="M108" s="87"/>
      <c r="N108" s="88" t="str">
        <f t="array" ref="N108">IF(M108="","",INDEX(Herbs!$J:$J,MATCH(M108,Herbs!$B:$B,0)))</f>
        <v/>
      </c>
      <c r="O108" s="88">
        <f t="array" ref="O108">IF(M108:M632="",0, INDEX(Herbs!A:A,MATCH(M108,Herbs!B:B,0)))</f>
        <v>0</v>
      </c>
      <c r="P108" s="89" t="str">
        <f t="array" ref="P108">IF(M108="","", SWITCH(INDEX(Herbs!$A:$A,MATCH(M108,Herbs!$B:$B,0)),1,1,2,3,3,9,4,36,5,180,6,1080,0)*L108)</f>
        <v/>
      </c>
      <c r="Q108" s="90" t="str">
        <f t="array" ref="Q108">IF(M108="","",INDEX(Herbs!$C:$C,MATCH(M108,Herbs!$B:$B,0)))</f>
        <v/>
      </c>
      <c r="R108" s="89"/>
      <c r="S108" s="91"/>
      <c r="T108" s="88" t="str">
        <f t="array" ref="T108">IF(S108="","",INDEX(Herbs!$J:$J,MATCH(S108,Herbs!$B:$B,0)))</f>
        <v/>
      </c>
      <c r="U108" s="88">
        <f t="array" ref="U108">IF(S108:S632="",0, INDEX(Herbs!A:A,MATCH(S108,Herbs!B:B,0)))</f>
        <v>0</v>
      </c>
      <c r="V108" s="89" t="str">
        <f t="array" ref="V108">IF(S108="","", SWITCH(INDEX(Herbs!$A:$A,MATCH(S108,Herbs!$B:$B,0)),1,1,2,3,3,9,4,36,5,180,6,1080,0)*R108)</f>
        <v/>
      </c>
      <c r="W108" s="90" t="str">
        <f t="array" ref="W108">IF(S108="","",INDEX(Herbs!$C:$C,MATCH(S108,Herbs!$B:$B,0)))</f>
        <v/>
      </c>
    </row>
    <row r="109" ht="41.25" customHeight="1">
      <c r="C109" s="75"/>
      <c r="D109" s="85" t="str">
        <f>C108</f>
        <v>Truesteel Elixir</v>
      </c>
      <c r="E109" s="85" t="s">
        <v>322</v>
      </c>
      <c r="F109" s="89"/>
      <c r="G109" s="91"/>
      <c r="H109" s="88" t="str">
        <f t="array" ref="H109">IF(G109="","",INDEX(Herbs!$J:$J,MATCH(G109,Herbs!$B:$B,0)))</f>
        <v/>
      </c>
      <c r="I109" s="13">
        <f t="array" ref="I109">IF(G109:G632="",0, INDEX(Herbs!A:A,MATCH(G109,Herbs!B:B,0)))</f>
        <v>0</v>
      </c>
      <c r="J109" s="89" t="str">
        <f t="array" ref="J109">IF(G109="","", SWITCH(INDEX(Herbs!$A:$A,MATCH(G109,Herbs!$B:$B,0)),1,1,2,3,3,9,4,36,5,180,6,1080,0)*F109)</f>
        <v/>
      </c>
      <c r="K109" s="90" t="str">
        <f t="array" ref="K109">IF(G109="","",INDEX(Herbs!$C:$C,MATCH(G109,Herbs!$B:$B,0)))</f>
        <v/>
      </c>
      <c r="L109" s="89"/>
      <c r="M109" s="91"/>
      <c r="N109" s="88" t="str">
        <f t="array" ref="N109">IF(M109="","",INDEX(Herbs!$J:$J,MATCH(M109,Herbs!$B:$B,0)))</f>
        <v/>
      </c>
      <c r="O109" s="88">
        <f t="array" ref="O109">IF(M109:M632="",0, INDEX(Herbs!A:A,MATCH(M109,Herbs!B:B,0)))</f>
        <v>0</v>
      </c>
      <c r="P109" s="89" t="str">
        <f t="array" ref="P109">IF(M109="","", SWITCH(INDEX(Herbs!$A:$A,MATCH(M109,Herbs!$B:$B,0)),1,1,2,3,3,9,4,36,5,180,6,1080,0)*L109)</f>
        <v/>
      </c>
      <c r="Q109" s="90" t="str">
        <f t="array" ref="Q109">IF(M109="","",INDEX(Herbs!$C:$C,MATCH(M109,Herbs!$B:$B,0)))</f>
        <v/>
      </c>
      <c r="R109" s="89"/>
      <c r="S109" s="91"/>
      <c r="T109" s="88" t="str">
        <f t="array" ref="T109">IF(S109="","",INDEX(Herbs!$J:$J,MATCH(S109,Herbs!$B:$B,0)))</f>
        <v/>
      </c>
      <c r="U109" s="88">
        <f t="array" ref="U109">IF(S109:S632="",0, INDEX(Herbs!A:A,MATCH(S109,Herbs!B:B,0)))</f>
        <v>0</v>
      </c>
      <c r="V109" s="89" t="str">
        <f t="array" ref="V109">IF(S109="","", SWITCH(INDEX(Herbs!$A:$A,MATCH(S109,Herbs!$B:$B,0)),1,1,2,3,3,9,4,36,5,180,6,1080,0)*R109)</f>
        <v/>
      </c>
      <c r="W109" s="90" t="str">
        <f t="array" ref="W109">IF(S109="","",INDEX(Herbs!$C:$C,MATCH(S109,Herbs!$B:$B,0)))</f>
        <v/>
      </c>
    </row>
    <row r="110" ht="41.25" customHeight="1">
      <c r="C110" s="75"/>
      <c r="D110" s="85" t="str">
        <f>C108</f>
        <v>Truesteel Elixir</v>
      </c>
      <c r="E110" s="73" t="s">
        <v>323</v>
      </c>
      <c r="F110" s="86">
        <v>1.0</v>
      </c>
      <c r="G110" s="87" t="s">
        <v>335</v>
      </c>
      <c r="H110" s="88" t="str">
        <f t="array" ref="H110">IF(G110="","",INDEX(Herbs!$J:$J,MATCH(G110,Herbs!$B:$B,0)))</f>
        <v/>
      </c>
      <c r="I110" s="13">
        <f t="array" ref="I110">IF(G110:G632="",0, INDEX(Herbs!A:A,MATCH(G110,Herbs!B:B,0)))</f>
        <v>3</v>
      </c>
      <c r="J110" s="89">
        <f t="array" ref="J110">IF(G110="","", SWITCH(INDEX(Herbs!$A:$A,MATCH(G110,Herbs!$B:$B,0)),1,1,2,3,3,9,4,36,5,180,6,1080,0)*F110)</f>
        <v>9</v>
      </c>
      <c r="K110" s="90" t="str">
        <f t="array" ref="K110">IF(G110="","",INDEX(Herbs!$E:$E,MATCH(G110,Herbs!$B:$B,0)))</f>
        <v>Metal</v>
      </c>
      <c r="L110" s="86"/>
      <c r="M110" s="87"/>
      <c r="N110" s="88" t="str">
        <f t="array" ref="N110">IF(M110="","",INDEX(Herbs!$J:$J,MATCH(M110,Herbs!$B:$B,0)))</f>
        <v/>
      </c>
      <c r="O110" s="88">
        <f t="array" ref="O110">IF(M110:M632="",0, INDEX(Herbs!A:A,MATCH(M110,Herbs!B:B,0)))</f>
        <v>0</v>
      </c>
      <c r="P110" s="89" t="str">
        <f t="array" ref="P110">IF(M110="","", SWITCH(INDEX(Herbs!$A:$A,MATCH(M110,Herbs!$B:$B,0)),1,1,2,3,3,9,4,36,5,180,6,1080,0)*L110)</f>
        <v/>
      </c>
      <c r="Q110" s="90" t="str">
        <f t="array" ref="Q110">IF(M110="","",INDEX(Herbs!$E:$E,MATCH(M110,Herbs!$B:$B,0)))</f>
        <v/>
      </c>
      <c r="R110" s="89"/>
      <c r="S110" s="91"/>
      <c r="T110" s="88" t="str">
        <f t="array" ref="T110">IF(S110="","",INDEX(Herbs!$J:$J,MATCH(S110,Herbs!$B:$B,0)))</f>
        <v/>
      </c>
      <c r="U110" s="88">
        <f t="array" ref="U110">IF(S110:S632="",0, INDEX(Herbs!A:A,MATCH(S110,Herbs!B:B,0)))</f>
        <v>0</v>
      </c>
      <c r="V110" s="89" t="str">
        <f t="array" ref="V110">IF(S110="","", SWITCH(INDEX(Herbs!$A:$A,MATCH(S110,Herbs!$B:$B,0)),1,1,2,3,3,9,4,36,5,180,6,1080,0)*R110)</f>
        <v/>
      </c>
      <c r="W110" s="90" t="str">
        <f t="array" ref="W110">IF(S110="","",INDEX(Herbs!$E:$E,MATCH(S110,Herbs!$B:$B,0)))</f>
        <v/>
      </c>
    </row>
    <row r="111" ht="41.25" customHeight="1">
      <c r="C111" s="75"/>
      <c r="D111" s="85" t="str">
        <f>C108</f>
        <v>Truesteel Elixir</v>
      </c>
      <c r="E111" s="73" t="s">
        <v>325</v>
      </c>
      <c r="F111" s="86">
        <v>1.0</v>
      </c>
      <c r="G111" s="87" t="s">
        <v>354</v>
      </c>
      <c r="H111" s="88" t="str">
        <f t="array" ref="H111">IF(G111="","",INDEX(Herbs!$J:$J,MATCH(G111,Herbs!$B:$B,0)))</f>
        <v/>
      </c>
      <c r="I111" s="13">
        <f t="array" ref="I111">IF(G111:G632="",0, INDEX(Herbs!A:A,MATCH(G111,Herbs!B:B,0)))</f>
        <v>3</v>
      </c>
      <c r="J111" s="89">
        <f t="array" ref="J111">IF(G111="","", SWITCH(INDEX(Herbs!$A:$A,MATCH(G111,Herbs!$B:$B,0)),1,1,2,3,3,9,4,36,5,180,6,1080,0)*F111)</f>
        <v>9</v>
      </c>
      <c r="K111" s="90" t="str">
        <f t="array" ref="K111">IF(G111="","",INDEX(Herbs!$E:$E,MATCH(G111,Herbs!$B:$B,0)))</f>
        <v>Harmonizing</v>
      </c>
      <c r="L111" s="86"/>
      <c r="M111" s="87"/>
      <c r="N111" s="88" t="str">
        <f t="array" ref="N111">IF(M111="","",INDEX(Herbs!$J:$J,MATCH(M111,Herbs!$B:$B,0)))</f>
        <v/>
      </c>
      <c r="O111" s="88">
        <f t="array" ref="O111">IF(M111:M632="",0, INDEX(Herbs!A:A,MATCH(M111,Herbs!B:B,0)))</f>
        <v>0</v>
      </c>
      <c r="P111" s="89" t="str">
        <f t="array" ref="P111">IF(M111="","", SWITCH(INDEX(Herbs!$A:$A,MATCH(M111,Herbs!$B:$B,0)),1,1,2,3,3,9,4,36,5,180,6,1080,0)*L111)</f>
        <v/>
      </c>
      <c r="Q111" s="90" t="str">
        <f t="array" ref="Q111">IF(M111="","",INDEX(Herbs!$E:$E,MATCH(M111,Herbs!$B:$B,0)))</f>
        <v/>
      </c>
      <c r="R111" s="89"/>
      <c r="S111" s="91"/>
      <c r="T111" s="88" t="str">
        <f t="array" ref="T111">IF(S111="","",INDEX(Herbs!$J:$J,MATCH(S111,Herbs!$B:$B,0)))</f>
        <v/>
      </c>
      <c r="U111" s="88">
        <f t="array" ref="U111">IF(S111:S632="",0, INDEX(Herbs!A:A,MATCH(S111,Herbs!B:B,0)))</f>
        <v>0</v>
      </c>
      <c r="V111" s="89" t="str">
        <f t="array" ref="V111">IF(S111="","", SWITCH(INDEX(Herbs!$A:$A,MATCH(S111,Herbs!$B:$B,0)),1,1,2,3,3,9,4,36,5,180,6,1080,0)*R111)</f>
        <v/>
      </c>
      <c r="W111" s="90" t="str">
        <f t="array" ref="W111">IF(S111="","",INDEX(Herbs!$E:$E,MATCH(S111,Herbs!$B:$B,0)))</f>
        <v/>
      </c>
    </row>
    <row r="112" ht="41.25" customHeight="1">
      <c r="A112" s="92"/>
      <c r="B112" s="92"/>
      <c r="C112" s="93"/>
      <c r="D112" s="94" t="str">
        <f>C108</f>
        <v>Truesteel Elixir</v>
      </c>
      <c r="E112" s="95" t="s">
        <v>326</v>
      </c>
      <c r="F112" s="96">
        <v>1.0</v>
      </c>
      <c r="G112" s="97" t="s">
        <v>351</v>
      </c>
      <c r="H112" s="98" t="str">
        <f t="array" ref="H112">IF(G112="","",INDEX(Herbs!$J:$J,MATCH(G112,Herbs!$B:$B,0)))</f>
        <v/>
      </c>
      <c r="I112" s="99">
        <f t="array" ref="I112">IF(G112:G632="",0, INDEX(Herbs!A:A,MATCH(G112,Herbs!B:B,0)))</f>
        <v>2</v>
      </c>
      <c r="J112" s="100">
        <f t="array" ref="J112">IF(G112="","", SWITCH(INDEX(Herbs!$A:$A,MATCH(G112,Herbs!$B:$B,0)),1,1,2,3,3,9,4,36,5,180,6,1080,0)*F112)</f>
        <v>3</v>
      </c>
      <c r="K112" s="101" t="str">
        <f t="array" ref="K112">IF(G112="","",INDEX(Herbs!$G:$G,MATCH(G112,Herbs!$B:$B,0)))</f>
        <v>Balanced</v>
      </c>
      <c r="L112" s="96"/>
      <c r="M112" s="97"/>
      <c r="N112" s="98" t="str">
        <f t="array" ref="N112">IF(M112="","",INDEX(Herbs!$J:$J,MATCH(M112,Herbs!$B:$B,0)))</f>
        <v/>
      </c>
      <c r="O112" s="98">
        <f t="array" ref="O112">IF(M112:M632="",0, INDEX(Herbs!A:A,MATCH(M112,Herbs!B:B,0)))</f>
        <v>0</v>
      </c>
      <c r="P112" s="100" t="str">
        <f t="array" ref="P112">IF(M112="","", SWITCH(INDEX(Herbs!$A:$A,MATCH(M112,Herbs!$B:$B,0)),1,1,2,3,3,9,4,36,5,180,6,1080,0)*L112)</f>
        <v/>
      </c>
      <c r="Q112" s="101" t="str">
        <f t="array" ref="Q112">IF(M112="","",INDEX(Herbs!$G:$G,MATCH(M112,Herbs!$B:$B,0)))</f>
        <v/>
      </c>
      <c r="R112" s="100"/>
      <c r="S112" s="97"/>
      <c r="T112" s="98" t="str">
        <f t="array" ref="T112">IF(S112="","",INDEX(Herbs!$J:$J,MATCH(S112,Herbs!$B:$B,0)))</f>
        <v/>
      </c>
      <c r="U112" s="98">
        <f t="array" ref="U112">IF(S112:S632="",0, INDEX(Herbs!A:A,MATCH(S112,Herbs!B:B,0)))</f>
        <v>0</v>
      </c>
      <c r="V112" s="100" t="str">
        <f t="array" ref="V112">IF(S112="","", SWITCH(INDEX(Herbs!$A:$A,MATCH(S112,Herbs!$B:$B,0)),1,1,2,3,3,9,4,36,5,180,6,1080,0)*R112)</f>
        <v/>
      </c>
      <c r="W112" s="101" t="str">
        <f t="array" ref="W112">IF(S112="","",INDEX(Herbs!$G:$G,MATCH(S112,Herbs!$B:$B,0)))</f>
        <v/>
      </c>
    </row>
    <row r="113" ht="41.25" customHeight="1">
      <c r="A113" s="82" t="s">
        <v>65</v>
      </c>
      <c r="B113" s="83">
        <v>3.0</v>
      </c>
      <c r="C113" s="84" t="s">
        <v>81</v>
      </c>
      <c r="D113" s="85" t="str">
        <f>C113</f>
        <v>Wellspring Elixir</v>
      </c>
      <c r="E113" s="85" t="s">
        <v>320</v>
      </c>
      <c r="F113" s="86">
        <v>1.0</v>
      </c>
      <c r="G113" s="87" t="s">
        <v>353</v>
      </c>
      <c r="H113" s="88" t="str">
        <f t="array" ref="H113">IF(G113="","",INDEX(Herbs!$J:$J,MATCH(G113,Herbs!$B:$B,0)))</f>
        <v/>
      </c>
      <c r="I113" s="13">
        <f t="array" ref="I113">IF(G113:G632="",0, INDEX(Herbs!A:A,MATCH(G113,Herbs!B:B,0)))</f>
        <v>3</v>
      </c>
      <c r="J113" s="89">
        <f t="array" ref="J113">IF(G113="","", SWITCH(INDEX(Herbs!$A:$A,MATCH(G113,Herbs!$B:$B,0)),1,1,2,3,3,9,4,36,5,180,6,1080,0)*F113)</f>
        <v>9</v>
      </c>
      <c r="K113" s="90" t="str">
        <f t="array" ref="K113">IF(G113="","",INDEX(Herbs!$C:$C,MATCH(G113,Herbs!$B:$B,0)))</f>
        <v>Agitating</v>
      </c>
      <c r="L113" s="89"/>
      <c r="M113" s="91"/>
      <c r="N113" s="88" t="str">
        <f t="array" ref="N113">IF(M113="","",INDEX(Herbs!$J:$J,MATCH(M113,Herbs!$B:$B,0)))</f>
        <v/>
      </c>
      <c r="O113" s="88">
        <f t="array" ref="O113">IF(M113:M632="",0, INDEX(Herbs!A:A,MATCH(M113,Herbs!B:B,0)))</f>
        <v>0</v>
      </c>
      <c r="P113" s="89" t="str">
        <f t="array" ref="P113">IF(M113="","", SWITCH(INDEX(Herbs!$A:$A,MATCH(M113,Herbs!$B:$B,0)),1,1,2,3,3,9,4,36,5,180,6,1080,0)*L113)</f>
        <v/>
      </c>
      <c r="Q113" s="90" t="str">
        <f t="array" ref="Q113">IF(M113="","",INDEX(Herbs!$C:$C,MATCH(M113,Herbs!$B:$B,0)))</f>
        <v/>
      </c>
      <c r="R113" s="89"/>
      <c r="S113" s="91"/>
      <c r="T113" s="88" t="str">
        <f t="array" ref="T113">IF(S113="","",INDEX(Herbs!$J:$J,MATCH(S113,Herbs!$B:$B,0)))</f>
        <v/>
      </c>
      <c r="U113" s="88">
        <f t="array" ref="U113">IF(S113:S632="",0, INDEX(Herbs!A:A,MATCH(S113,Herbs!B:B,0)))</f>
        <v>0</v>
      </c>
      <c r="V113" s="89" t="str">
        <f t="array" ref="V113">IF(S113="","", SWITCH(INDEX(Herbs!$A:$A,MATCH(S113,Herbs!$B:$B,0)),1,1,2,3,3,9,4,36,5,180,6,1080,0)*R113)</f>
        <v/>
      </c>
      <c r="W113" s="90" t="str">
        <f t="array" ref="W113">IF(S113="","",INDEX(Herbs!$C:$C,MATCH(S113,Herbs!$B:$B,0)))</f>
        <v/>
      </c>
    </row>
    <row r="114" ht="41.25" customHeight="1">
      <c r="C114" s="75"/>
      <c r="D114" s="85" t="str">
        <f>C113</f>
        <v>Wellspring Elixir</v>
      </c>
      <c r="E114" s="85" t="s">
        <v>322</v>
      </c>
      <c r="F114" s="89"/>
      <c r="G114" s="91"/>
      <c r="H114" s="88" t="str">
        <f t="array" ref="H114">IF(G114="","",INDEX(Herbs!$J:$J,MATCH(G114,Herbs!$B:$B,0)))</f>
        <v/>
      </c>
      <c r="I114" s="13">
        <f t="array" ref="I114">IF(G114:G632="",0, INDEX(Herbs!A:A,MATCH(G114,Herbs!B:B,0)))</f>
        <v>0</v>
      </c>
      <c r="J114" s="89" t="str">
        <f t="array" ref="J114">IF(G114="","", SWITCH(INDEX(Herbs!$A:$A,MATCH(G114,Herbs!$B:$B,0)),1,1,2,3,3,9,4,36,5,180,6,1080,0)*F114)</f>
        <v/>
      </c>
      <c r="K114" s="90" t="str">
        <f t="array" ref="K114">IF(G114="","",INDEX(Herbs!$C:$C,MATCH(G114,Herbs!$B:$B,0)))</f>
        <v/>
      </c>
      <c r="L114" s="89"/>
      <c r="M114" s="91"/>
      <c r="N114" s="88" t="str">
        <f t="array" ref="N114">IF(M114="","",INDEX(Herbs!$J:$J,MATCH(M114,Herbs!$B:$B,0)))</f>
        <v/>
      </c>
      <c r="O114" s="88">
        <f t="array" ref="O114">IF(M114:M632="",0, INDEX(Herbs!A:A,MATCH(M114,Herbs!B:B,0)))</f>
        <v>0</v>
      </c>
      <c r="P114" s="89" t="str">
        <f t="array" ref="P114">IF(M114="","", SWITCH(INDEX(Herbs!$A:$A,MATCH(M114,Herbs!$B:$B,0)),1,1,2,3,3,9,4,36,5,180,6,1080,0)*L114)</f>
        <v/>
      </c>
      <c r="Q114" s="90" t="str">
        <f t="array" ref="Q114">IF(M114="","",INDEX(Herbs!$C:$C,MATCH(M114,Herbs!$B:$B,0)))</f>
        <v/>
      </c>
      <c r="R114" s="89"/>
      <c r="S114" s="91"/>
      <c r="T114" s="88" t="str">
        <f t="array" ref="T114">IF(S114="","",INDEX(Herbs!$J:$J,MATCH(S114,Herbs!$B:$B,0)))</f>
        <v/>
      </c>
      <c r="U114" s="88">
        <f t="array" ref="U114">IF(S114:S632="",0, INDEX(Herbs!A:A,MATCH(S114,Herbs!B:B,0)))</f>
        <v>0</v>
      </c>
      <c r="V114" s="89" t="str">
        <f t="array" ref="V114">IF(S114="","", SWITCH(INDEX(Herbs!$A:$A,MATCH(S114,Herbs!$B:$B,0)),1,1,2,3,3,9,4,36,5,180,6,1080,0)*R114)</f>
        <v/>
      </c>
      <c r="W114" s="90" t="str">
        <f t="array" ref="W114">IF(S114="","",INDEX(Herbs!$C:$C,MATCH(S114,Herbs!$B:$B,0)))</f>
        <v/>
      </c>
    </row>
    <row r="115" ht="41.25" customHeight="1">
      <c r="C115" s="75"/>
      <c r="D115" s="85" t="str">
        <f>C113</f>
        <v>Wellspring Elixir</v>
      </c>
      <c r="E115" s="73" t="s">
        <v>323</v>
      </c>
      <c r="F115" s="86">
        <v>1.0</v>
      </c>
      <c r="G115" s="87" t="s">
        <v>337</v>
      </c>
      <c r="H115" s="88" t="str">
        <f t="array" ref="H115">IF(G115="","",INDEX(Herbs!$J:$J,MATCH(G115,Herbs!$B:$B,0)))</f>
        <v/>
      </c>
      <c r="I115" s="13">
        <f t="array" ref="I115">IF(G115:G632="",0, INDEX(Herbs!A:A,MATCH(G115,Herbs!B:B,0)))</f>
        <v>3</v>
      </c>
      <c r="J115" s="89">
        <f t="array" ref="J115">IF(G115="","", SWITCH(INDEX(Herbs!$A:$A,MATCH(G115,Herbs!$B:$B,0)),1,1,2,3,3,9,4,36,5,180,6,1080,0)*F115)</f>
        <v>9</v>
      </c>
      <c r="K115" s="90" t="str">
        <f t="array" ref="K115">IF(G115="","",INDEX(Herbs!$E:$E,MATCH(G115,Herbs!$B:$B,0)))</f>
        <v>Water</v>
      </c>
      <c r="L115" s="89"/>
      <c r="M115" s="91"/>
      <c r="N115" s="88" t="str">
        <f t="array" ref="N115">IF(M115="","",INDEX(Herbs!$J:$J,MATCH(M115,Herbs!$B:$B,0)))</f>
        <v/>
      </c>
      <c r="O115" s="88">
        <f t="array" ref="O115">IF(M115:M632="",0, INDEX(Herbs!A:A,MATCH(M115,Herbs!B:B,0)))</f>
        <v>0</v>
      </c>
      <c r="P115" s="89" t="str">
        <f t="array" ref="P115">IF(M115="","", SWITCH(INDEX(Herbs!$A:$A,MATCH(M115,Herbs!$B:$B,0)),1,1,2,3,3,9,4,36,5,180,6,1080,0)*L115)</f>
        <v/>
      </c>
      <c r="Q115" s="90" t="str">
        <f t="array" ref="Q115">IF(M115="","",INDEX(Herbs!$E:$E,MATCH(M115,Herbs!$B:$B,0)))</f>
        <v/>
      </c>
      <c r="R115" s="89"/>
      <c r="S115" s="91"/>
      <c r="T115" s="88" t="str">
        <f t="array" ref="T115">IF(S115="","",INDEX(Herbs!$J:$J,MATCH(S115,Herbs!$B:$B,0)))</f>
        <v/>
      </c>
      <c r="U115" s="88">
        <f t="array" ref="U115">IF(S115:S632="",0, INDEX(Herbs!A:A,MATCH(S115,Herbs!B:B,0)))</f>
        <v>0</v>
      </c>
      <c r="V115" s="89" t="str">
        <f t="array" ref="V115">IF(S115="","", SWITCH(INDEX(Herbs!$A:$A,MATCH(S115,Herbs!$B:$B,0)),1,1,2,3,3,9,4,36,5,180,6,1080,0)*R115)</f>
        <v/>
      </c>
      <c r="W115" s="90" t="str">
        <f t="array" ref="W115">IF(S115="","",INDEX(Herbs!$E:$E,MATCH(S115,Herbs!$B:$B,0)))</f>
        <v/>
      </c>
    </row>
    <row r="116" ht="41.25" customHeight="1">
      <c r="C116" s="75"/>
      <c r="D116" s="85" t="str">
        <f>C113</f>
        <v>Wellspring Elixir</v>
      </c>
      <c r="E116" s="73" t="s">
        <v>325</v>
      </c>
      <c r="F116" s="86">
        <v>1.0</v>
      </c>
      <c r="G116" s="87" t="s">
        <v>354</v>
      </c>
      <c r="H116" s="88" t="str">
        <f t="array" ref="H116">IF(G116="","",INDEX(Herbs!$J:$J,MATCH(G116,Herbs!$B:$B,0)))</f>
        <v/>
      </c>
      <c r="I116" s="13">
        <f t="array" ref="I116">IF(G116:G632="",0, INDEX(Herbs!A:A,MATCH(G116,Herbs!B:B,0)))</f>
        <v>3</v>
      </c>
      <c r="J116" s="89">
        <f t="array" ref="J116">IF(G116="","", SWITCH(INDEX(Herbs!$A:$A,MATCH(G116,Herbs!$B:$B,0)),1,1,2,3,3,9,4,36,5,180,6,1080,0)*F116)</f>
        <v>9</v>
      </c>
      <c r="K116" s="90" t="str">
        <f t="array" ref="K116">IF(G116="","",INDEX(Herbs!$E:$E,MATCH(G116,Herbs!$B:$B,0)))</f>
        <v>Harmonizing</v>
      </c>
      <c r="L116" s="89"/>
      <c r="M116" s="91"/>
      <c r="N116" s="88" t="str">
        <f t="array" ref="N116">IF(M116="","",INDEX(Herbs!$J:$J,MATCH(M116,Herbs!$B:$B,0)))</f>
        <v/>
      </c>
      <c r="O116" s="88">
        <f t="array" ref="O116">IF(M116:M632="",0, INDEX(Herbs!A:A,MATCH(M116,Herbs!B:B,0)))</f>
        <v>0</v>
      </c>
      <c r="P116" s="89" t="str">
        <f t="array" ref="P116">IF(M116="","", SWITCH(INDEX(Herbs!$A:$A,MATCH(M116,Herbs!$B:$B,0)),1,1,2,3,3,9,4,36,5,180,6,1080,0)*L116)</f>
        <v/>
      </c>
      <c r="Q116" s="90" t="str">
        <f t="array" ref="Q116">IF(M116="","",INDEX(Herbs!$E:$E,MATCH(M116,Herbs!$B:$B,0)))</f>
        <v/>
      </c>
      <c r="R116" s="89"/>
      <c r="S116" s="91"/>
      <c r="T116" s="88" t="str">
        <f t="array" ref="T116">IF(S116="","",INDEX(Herbs!$J:$J,MATCH(S116,Herbs!$B:$B,0)))</f>
        <v/>
      </c>
      <c r="U116" s="88">
        <f t="array" ref="U116">IF(S116:S632="",0, INDEX(Herbs!A:A,MATCH(S116,Herbs!B:B,0)))</f>
        <v>0</v>
      </c>
      <c r="V116" s="89" t="str">
        <f t="array" ref="V116">IF(S116="","", SWITCH(INDEX(Herbs!$A:$A,MATCH(S116,Herbs!$B:$B,0)),1,1,2,3,3,9,4,36,5,180,6,1080,0)*R116)</f>
        <v/>
      </c>
      <c r="W116" s="90" t="str">
        <f t="array" ref="W116">IF(S116="","",INDEX(Herbs!$E:$E,MATCH(S116,Herbs!$B:$B,0)))</f>
        <v/>
      </c>
    </row>
    <row r="117" ht="41.25" customHeight="1">
      <c r="A117" s="92"/>
      <c r="B117" s="92"/>
      <c r="C117" s="93"/>
      <c r="D117" s="94" t="str">
        <f>C113</f>
        <v>Wellspring Elixir</v>
      </c>
      <c r="E117" s="95" t="s">
        <v>326</v>
      </c>
      <c r="F117" s="96">
        <v>1.0</v>
      </c>
      <c r="G117" s="97" t="s">
        <v>333</v>
      </c>
      <c r="H117" s="98" t="str">
        <f t="array" ref="H117">IF(G117="","",INDEX(Herbs!$J:$J,MATCH(G117,Herbs!$B:$B,0)))</f>
        <v/>
      </c>
      <c r="I117" s="99">
        <f t="array" ref="I117">IF(G117:G632="",0, INDEX(Herbs!A:A,MATCH(G117,Herbs!B:B,0)))</f>
        <v>2</v>
      </c>
      <c r="J117" s="100">
        <f t="array" ref="J117">IF(G117="","", SWITCH(INDEX(Herbs!$A:$A,MATCH(G117,Herbs!$B:$B,0)),1,1,2,3,3,9,4,36,5,180,6,1080,0)*F117)</f>
        <v>3</v>
      </c>
      <c r="K117" s="101" t="str">
        <f t="array" ref="K117">IF(G117="","",INDEX(Herbs!$G:$G,MATCH(G117,Herbs!$B:$B,0)))</f>
        <v>Heat</v>
      </c>
      <c r="L117" s="100"/>
      <c r="M117" s="97"/>
      <c r="N117" s="98" t="str">
        <f t="array" ref="N117">IF(M117="","",INDEX(Herbs!$J:$J,MATCH(M117,Herbs!$B:$B,0)))</f>
        <v/>
      </c>
      <c r="O117" s="98">
        <f t="array" ref="O117">IF(M117:M632="",0, INDEX(Herbs!A:A,MATCH(M117,Herbs!B:B,0)))</f>
        <v>0</v>
      </c>
      <c r="P117" s="100" t="str">
        <f t="array" ref="P117">IF(M117="","", SWITCH(INDEX(Herbs!$A:$A,MATCH(M117,Herbs!$B:$B,0)),1,1,2,3,3,9,4,36,5,180,6,1080,0)*L117)</f>
        <v/>
      </c>
      <c r="Q117" s="101" t="str">
        <f t="array" ref="Q117">IF(M117="","",INDEX(Herbs!$G:$G,MATCH(M117,Herbs!$B:$B,0)))</f>
        <v/>
      </c>
      <c r="R117" s="100"/>
      <c r="S117" s="97"/>
      <c r="T117" s="98" t="str">
        <f t="array" ref="T117">IF(S117="","",INDEX(Herbs!$J:$J,MATCH(S117,Herbs!$B:$B,0)))</f>
        <v/>
      </c>
      <c r="U117" s="98">
        <f t="array" ref="U117">IF(S117:S632="",0, INDEX(Herbs!A:A,MATCH(S117,Herbs!B:B,0)))</f>
        <v>0</v>
      </c>
      <c r="V117" s="100" t="str">
        <f t="array" ref="V117">IF(S117="","", SWITCH(INDEX(Herbs!$A:$A,MATCH(S117,Herbs!$B:$B,0)),1,1,2,3,3,9,4,36,5,180,6,1080,0)*R117)</f>
        <v/>
      </c>
      <c r="W117" s="101" t="str">
        <f t="array" ref="W117">IF(S117="","",INDEX(Herbs!$G:$G,MATCH(S117,Herbs!$B:$B,0)))</f>
        <v/>
      </c>
    </row>
    <row r="118" ht="41.25" customHeight="1">
      <c r="A118" s="82" t="s">
        <v>65</v>
      </c>
      <c r="B118" s="83">
        <v>3.0</v>
      </c>
      <c r="C118" s="84" t="s">
        <v>83</v>
      </c>
      <c r="D118" s="85" t="str">
        <f>C118</f>
        <v>Forestgrove Elixir</v>
      </c>
      <c r="E118" s="85" t="s">
        <v>320</v>
      </c>
      <c r="F118" s="86">
        <v>1.0</v>
      </c>
      <c r="G118" s="87" t="s">
        <v>353</v>
      </c>
      <c r="H118" s="88" t="str">
        <f t="array" ref="H118">IF(G118="","",INDEX(Herbs!$J:$J,MATCH(G118,Herbs!$B:$B,0)))</f>
        <v/>
      </c>
      <c r="I118" s="13">
        <f t="array" ref="I118">IF(G118:G632="",0, INDEX(Herbs!A:A,MATCH(G118,Herbs!B:B,0)))</f>
        <v>3</v>
      </c>
      <c r="J118" s="89">
        <f t="array" ref="J118">IF(G118="","", SWITCH(INDEX(Herbs!$A:$A,MATCH(G118,Herbs!$B:$B,0)),1,1,2,3,3,9,4,36,5,180,6,1080,0)*F118)</f>
        <v>9</v>
      </c>
      <c r="K118" s="90" t="str">
        <f t="array" ref="K118">IF(G118="","",INDEX(Herbs!$C:$C,MATCH(G118,Herbs!$B:$B,0)))</f>
        <v>Agitating</v>
      </c>
      <c r="L118" s="89"/>
      <c r="M118" s="91"/>
      <c r="N118" s="88" t="str">
        <f t="array" ref="N118">IF(M118="","",INDEX(Herbs!$J:$J,MATCH(M118,Herbs!$B:$B,0)))</f>
        <v/>
      </c>
      <c r="O118" s="88">
        <f t="array" ref="O118">IF(M118:M632="",0, INDEX(Herbs!A:A,MATCH(M118,Herbs!B:B,0)))</f>
        <v>0</v>
      </c>
      <c r="P118" s="89" t="str">
        <f t="array" ref="P118">IF(M118="","", SWITCH(INDEX(Herbs!$A:$A,MATCH(M118,Herbs!$B:$B,0)),1,1,2,3,3,9,4,36,5,180,6,1080,0)*L118)</f>
        <v/>
      </c>
      <c r="Q118" s="90" t="str">
        <f t="array" ref="Q118">IF(M118="","",INDEX(Herbs!$C:$C,MATCH(M118,Herbs!$B:$B,0)))</f>
        <v/>
      </c>
      <c r="R118" s="89"/>
      <c r="S118" s="91"/>
      <c r="T118" s="88" t="str">
        <f t="array" ref="T118">IF(S118="","",INDEX(Herbs!$J:$J,MATCH(S118,Herbs!$B:$B,0)))</f>
        <v/>
      </c>
      <c r="U118" s="88">
        <f t="array" ref="U118">IF(S118:S632="",0, INDEX(Herbs!A:A,MATCH(S118,Herbs!B:B,0)))</f>
        <v>0</v>
      </c>
      <c r="V118" s="89" t="str">
        <f t="array" ref="V118">IF(S118="","", SWITCH(INDEX(Herbs!$A:$A,MATCH(S118,Herbs!$B:$B,0)),1,1,2,3,3,9,4,36,5,180,6,1080,0)*R118)</f>
        <v/>
      </c>
      <c r="W118" s="90" t="str">
        <f t="array" ref="W118">IF(S118="","",INDEX(Herbs!$C:$C,MATCH(S118,Herbs!$B:$B,0)))</f>
        <v/>
      </c>
    </row>
    <row r="119" ht="41.25" customHeight="1">
      <c r="C119" s="75"/>
      <c r="D119" s="85" t="str">
        <f>C118</f>
        <v>Forestgrove Elixir</v>
      </c>
      <c r="E119" s="85" t="s">
        <v>322</v>
      </c>
      <c r="F119" s="89"/>
      <c r="G119" s="91"/>
      <c r="H119" s="88" t="str">
        <f t="array" ref="H119">IF(G119="","",INDEX(Herbs!$J:$J,MATCH(G119,Herbs!$B:$B,0)))</f>
        <v/>
      </c>
      <c r="I119" s="13">
        <f t="array" ref="I119">IF(G119:G632="",0, INDEX(Herbs!A:A,MATCH(G119,Herbs!B:B,0)))</f>
        <v>0</v>
      </c>
      <c r="J119" s="89" t="str">
        <f t="array" ref="J119">IF(G119="","", SWITCH(INDEX(Herbs!$A:$A,MATCH(G119,Herbs!$B:$B,0)),1,1,2,3,3,9,4,36,5,180,6,1080,0)*F119)</f>
        <v/>
      </c>
      <c r="K119" s="90" t="str">
        <f t="array" ref="K119">IF(G119="","",INDEX(Herbs!$C:$C,MATCH(G119,Herbs!$B:$B,0)))</f>
        <v/>
      </c>
      <c r="L119" s="89"/>
      <c r="M119" s="91"/>
      <c r="N119" s="88" t="str">
        <f t="array" ref="N119">IF(M119="","",INDEX(Herbs!$J:$J,MATCH(M119,Herbs!$B:$B,0)))</f>
        <v/>
      </c>
      <c r="O119" s="88">
        <f t="array" ref="O119">IF(M119:M632="",0, INDEX(Herbs!A:A,MATCH(M119,Herbs!B:B,0)))</f>
        <v>0</v>
      </c>
      <c r="P119" s="89" t="str">
        <f t="array" ref="P119">IF(M119="","", SWITCH(INDEX(Herbs!$A:$A,MATCH(M119,Herbs!$B:$B,0)),1,1,2,3,3,9,4,36,5,180,6,1080,0)*L119)</f>
        <v/>
      </c>
      <c r="Q119" s="90" t="str">
        <f t="array" ref="Q119">IF(M119="","",INDEX(Herbs!$C:$C,MATCH(M119,Herbs!$B:$B,0)))</f>
        <v/>
      </c>
      <c r="R119" s="89"/>
      <c r="S119" s="91"/>
      <c r="T119" s="88" t="str">
        <f t="array" ref="T119">IF(S119="","",INDEX(Herbs!$J:$J,MATCH(S119,Herbs!$B:$B,0)))</f>
        <v/>
      </c>
      <c r="U119" s="88">
        <f t="array" ref="U119">IF(S119:S632="",0, INDEX(Herbs!A:A,MATCH(S119,Herbs!B:B,0)))</f>
        <v>0</v>
      </c>
      <c r="V119" s="89" t="str">
        <f t="array" ref="V119">IF(S119="","", SWITCH(INDEX(Herbs!$A:$A,MATCH(S119,Herbs!$B:$B,0)),1,1,2,3,3,9,4,36,5,180,6,1080,0)*R119)</f>
        <v/>
      </c>
      <c r="W119" s="90" t="str">
        <f t="array" ref="W119">IF(S119="","",INDEX(Herbs!$C:$C,MATCH(S119,Herbs!$B:$B,0)))</f>
        <v/>
      </c>
    </row>
    <row r="120" ht="41.25" customHeight="1">
      <c r="C120" s="75"/>
      <c r="D120" s="85" t="str">
        <f>C118</f>
        <v>Forestgrove Elixir</v>
      </c>
      <c r="E120" s="73" t="s">
        <v>323</v>
      </c>
      <c r="F120" s="86">
        <v>1.0</v>
      </c>
      <c r="G120" s="87" t="s">
        <v>339</v>
      </c>
      <c r="H120" s="88" t="str">
        <f t="array" ref="H120">IF(G120="","",INDEX(Herbs!$J:$J,MATCH(G120,Herbs!$B:$B,0)))</f>
        <v/>
      </c>
      <c r="I120" s="13">
        <f t="array" ref="I120">IF(G120:G632="",0, INDEX(Herbs!A:A,MATCH(G120,Herbs!B:B,0)))</f>
        <v>3</v>
      </c>
      <c r="J120" s="89">
        <f t="array" ref="J120">IF(G120="","", SWITCH(INDEX(Herbs!$A:$A,MATCH(G120,Herbs!$B:$B,0)),1,1,2,3,3,9,4,36,5,180,6,1080,0)*F120)</f>
        <v>9</v>
      </c>
      <c r="K120" s="90" t="str">
        <f t="array" ref="K120">IF(G120="","",INDEX(Herbs!$E:$E,MATCH(G120,Herbs!$B:$B,0)))</f>
        <v>Wood</v>
      </c>
      <c r="L120" s="89"/>
      <c r="M120" s="91"/>
      <c r="N120" s="88" t="str">
        <f t="array" ref="N120">IF(M120="","",INDEX(Herbs!$J:$J,MATCH(M120,Herbs!$B:$B,0)))</f>
        <v/>
      </c>
      <c r="O120" s="88">
        <f t="array" ref="O120">IF(M120:M632="",0, INDEX(Herbs!A:A,MATCH(M120,Herbs!B:B,0)))</f>
        <v>0</v>
      </c>
      <c r="P120" s="89" t="str">
        <f t="array" ref="P120">IF(M120="","", SWITCH(INDEX(Herbs!$A:$A,MATCH(M120,Herbs!$B:$B,0)),1,1,2,3,3,9,4,36,5,180,6,1080,0)*L120)</f>
        <v/>
      </c>
      <c r="Q120" s="90" t="str">
        <f t="array" ref="Q120">IF(M120="","",INDEX(Herbs!$E:$E,MATCH(M120,Herbs!$B:$B,0)))</f>
        <v/>
      </c>
      <c r="R120" s="89"/>
      <c r="S120" s="91"/>
      <c r="T120" s="88" t="str">
        <f t="array" ref="T120">IF(S120="","",INDEX(Herbs!$J:$J,MATCH(S120,Herbs!$B:$B,0)))</f>
        <v/>
      </c>
      <c r="U120" s="88">
        <f t="array" ref="U120">IF(S120:S632="",0, INDEX(Herbs!A:A,MATCH(S120,Herbs!B:B,0)))</f>
        <v>0</v>
      </c>
      <c r="V120" s="89" t="str">
        <f t="array" ref="V120">IF(S120="","", SWITCH(INDEX(Herbs!$A:$A,MATCH(S120,Herbs!$B:$B,0)),1,1,2,3,3,9,4,36,5,180,6,1080,0)*R120)</f>
        <v/>
      </c>
      <c r="W120" s="90" t="str">
        <f t="array" ref="W120">IF(S120="","",INDEX(Herbs!$E:$E,MATCH(S120,Herbs!$B:$B,0)))</f>
        <v/>
      </c>
    </row>
    <row r="121" ht="41.25" customHeight="1">
      <c r="C121" s="75"/>
      <c r="D121" s="85" t="str">
        <f>C118</f>
        <v>Forestgrove Elixir</v>
      </c>
      <c r="E121" s="73" t="s">
        <v>325</v>
      </c>
      <c r="F121" s="86">
        <v>1.0</v>
      </c>
      <c r="G121" s="87" t="s">
        <v>354</v>
      </c>
      <c r="H121" s="88" t="str">
        <f t="array" ref="H121">IF(G121="","",INDEX(Herbs!$J:$J,MATCH(G121,Herbs!$B:$B,0)))</f>
        <v/>
      </c>
      <c r="I121" s="13">
        <f t="array" ref="I121">IF(G121:G632="",0, INDEX(Herbs!A:A,MATCH(G121,Herbs!B:B,0)))</f>
        <v>3</v>
      </c>
      <c r="J121" s="89">
        <f t="array" ref="J121">IF(G121="","", SWITCH(INDEX(Herbs!$A:$A,MATCH(G121,Herbs!$B:$B,0)),1,1,2,3,3,9,4,36,5,180,6,1080,0)*F121)</f>
        <v>9</v>
      </c>
      <c r="K121" s="90" t="str">
        <f t="array" ref="K121">IF(G121="","",INDEX(Herbs!$E:$E,MATCH(G121,Herbs!$B:$B,0)))</f>
        <v>Harmonizing</v>
      </c>
      <c r="L121" s="89"/>
      <c r="M121" s="91"/>
      <c r="N121" s="88" t="str">
        <f t="array" ref="N121">IF(M121="","",INDEX(Herbs!$J:$J,MATCH(M121,Herbs!$B:$B,0)))</f>
        <v/>
      </c>
      <c r="O121" s="88">
        <f t="array" ref="O121">IF(M121:M632="",0, INDEX(Herbs!A:A,MATCH(M121,Herbs!B:B,0)))</f>
        <v>0</v>
      </c>
      <c r="P121" s="89" t="str">
        <f t="array" ref="P121">IF(M121="","", SWITCH(INDEX(Herbs!$A:$A,MATCH(M121,Herbs!$B:$B,0)),1,1,2,3,3,9,4,36,5,180,6,1080,0)*L121)</f>
        <v/>
      </c>
      <c r="Q121" s="90" t="str">
        <f t="array" ref="Q121">IF(M121="","",INDEX(Herbs!$E:$E,MATCH(M121,Herbs!$B:$B,0)))</f>
        <v/>
      </c>
      <c r="R121" s="89"/>
      <c r="S121" s="91"/>
      <c r="T121" s="88" t="str">
        <f t="array" ref="T121">IF(S121="","",INDEX(Herbs!$J:$J,MATCH(S121,Herbs!$B:$B,0)))</f>
        <v/>
      </c>
      <c r="U121" s="88">
        <f t="array" ref="U121">IF(S121:S632="",0, INDEX(Herbs!A:A,MATCH(S121,Herbs!B:B,0)))</f>
        <v>0</v>
      </c>
      <c r="V121" s="89" t="str">
        <f t="array" ref="V121">IF(S121="","", SWITCH(INDEX(Herbs!$A:$A,MATCH(S121,Herbs!$B:$B,0)),1,1,2,3,3,9,4,36,5,180,6,1080,0)*R121)</f>
        <v/>
      </c>
      <c r="W121" s="90" t="str">
        <f t="array" ref="W121">IF(S121="","",INDEX(Herbs!$E:$E,MATCH(S121,Herbs!$B:$B,0)))</f>
        <v/>
      </c>
    </row>
    <row r="122" ht="41.25" customHeight="1">
      <c r="A122" s="92"/>
      <c r="B122" s="92"/>
      <c r="C122" s="93"/>
      <c r="D122" s="94" t="str">
        <f>C118</f>
        <v>Forestgrove Elixir</v>
      </c>
      <c r="E122" s="95" t="s">
        <v>326</v>
      </c>
      <c r="F122" s="96">
        <v>1.0</v>
      </c>
      <c r="G122" s="97" t="s">
        <v>333</v>
      </c>
      <c r="H122" s="98" t="str">
        <f t="array" ref="H122">IF(G122="","",INDEX(Herbs!$J:$J,MATCH(G122,Herbs!$B:$B,0)))</f>
        <v/>
      </c>
      <c r="I122" s="99">
        <f t="array" ref="I122">IF(G122:G632="",0, INDEX(Herbs!A:A,MATCH(G122,Herbs!B:B,0)))</f>
        <v>2</v>
      </c>
      <c r="J122" s="100">
        <f t="array" ref="J122">IF(G122="","", SWITCH(INDEX(Herbs!$A:$A,MATCH(G122,Herbs!$B:$B,0)),1,1,2,3,3,9,4,36,5,180,6,1080,0)*F122)</f>
        <v>3</v>
      </c>
      <c r="K122" s="101" t="str">
        <f t="array" ref="K122">IF(G122="","",INDEX(Herbs!$G:$G,MATCH(G122,Herbs!$B:$B,0)))</f>
        <v>Heat</v>
      </c>
      <c r="L122" s="100"/>
      <c r="M122" s="97"/>
      <c r="N122" s="98" t="str">
        <f t="array" ref="N122">IF(M122="","",INDEX(Herbs!$J:$J,MATCH(M122,Herbs!$B:$B,0)))</f>
        <v/>
      </c>
      <c r="O122" s="98">
        <f t="array" ref="O122">IF(M122:M632="",0, INDEX(Herbs!A:A,MATCH(M122,Herbs!B:B,0)))</f>
        <v>0</v>
      </c>
      <c r="P122" s="100" t="str">
        <f t="array" ref="P122">IF(M122="","", SWITCH(INDEX(Herbs!$A:$A,MATCH(M122,Herbs!$B:$B,0)),1,1,2,3,3,9,4,36,5,180,6,1080,0)*L122)</f>
        <v/>
      </c>
      <c r="Q122" s="101" t="str">
        <f t="array" ref="Q122">IF(M122="","",INDEX(Herbs!$G:$G,MATCH(M122,Herbs!$B:$B,0)))</f>
        <v/>
      </c>
      <c r="R122" s="100"/>
      <c r="S122" s="97"/>
      <c r="T122" s="98" t="str">
        <f t="array" ref="T122">IF(S122="","",INDEX(Herbs!$J:$J,MATCH(S122,Herbs!$B:$B,0)))</f>
        <v/>
      </c>
      <c r="U122" s="98">
        <f t="array" ref="U122">IF(S122:S632="",0, INDEX(Herbs!A:A,MATCH(S122,Herbs!B:B,0)))</f>
        <v>0</v>
      </c>
      <c r="V122" s="100" t="str">
        <f t="array" ref="V122">IF(S122="","", SWITCH(INDEX(Herbs!$A:$A,MATCH(S122,Herbs!$B:$B,0)),1,1,2,3,3,9,4,36,5,180,6,1080,0)*R122)</f>
        <v/>
      </c>
      <c r="W122" s="101" t="str">
        <f t="array" ref="W122">IF(S122="","",INDEX(Herbs!$G:$G,MATCH(S122,Herbs!$B:$B,0)))</f>
        <v/>
      </c>
    </row>
    <row r="123" ht="41.25" customHeight="1">
      <c r="A123" s="82" t="s">
        <v>86</v>
      </c>
      <c r="B123" s="83">
        <v>3.0</v>
      </c>
      <c r="C123" s="84" t="s">
        <v>85</v>
      </c>
      <c r="D123" s="85" t="str">
        <f>C123</f>
        <v>Flamefade Elixir</v>
      </c>
      <c r="E123" s="85" t="s">
        <v>320</v>
      </c>
      <c r="F123" s="86">
        <v>6.0</v>
      </c>
      <c r="G123" s="87" t="s">
        <v>324</v>
      </c>
      <c r="H123" s="88" t="str">
        <f t="array" ref="H123">IF(G123="","",INDEX(Herbs!$J:$J,MATCH(G123,Herbs!$B:$B,0)))</f>
        <v/>
      </c>
      <c r="I123" s="13">
        <f t="array" ref="I123">IF(G123:G632="",0, INDEX(Herbs!A:A,MATCH(G123,Herbs!B:B,0)))</f>
        <v>2</v>
      </c>
      <c r="J123" s="89">
        <f t="array" ref="J123">IF(G123="","", SWITCH(INDEX(Herbs!$A:$A,MATCH(G123,Herbs!$B:$B,0)),1,1,2,3,3,9,4,36,5,180,6,1080,0)*F123)</f>
        <v>18</v>
      </c>
      <c r="K123" s="90" t="str">
        <f t="array" ref="K123">IF(G123="","",INDEX(Herbs!$C:$C,MATCH(G123,Herbs!$B:$B,0)))</f>
        <v>Controlling</v>
      </c>
      <c r="L123" s="89"/>
      <c r="M123" s="91"/>
      <c r="N123" s="88" t="str">
        <f t="array" ref="N123">IF(M123="","",INDEX(Herbs!$J:$J,MATCH(M123,Herbs!$B:$B,0)))</f>
        <v/>
      </c>
      <c r="O123" s="88">
        <f t="array" ref="O123">IF(M123:M632="",0, INDEX(Herbs!A:A,MATCH(M123,Herbs!B:B,0)))</f>
        <v>0</v>
      </c>
      <c r="P123" s="89" t="str">
        <f t="array" ref="P123">IF(M123="","", SWITCH(INDEX(Herbs!$A:$A,MATCH(M123,Herbs!$B:$B,0)),1,1,2,3,3,9,4,36,5,180,6,1080,0)*L123)</f>
        <v/>
      </c>
      <c r="Q123" s="90" t="str">
        <f t="array" ref="Q123">IF(M123="","",INDEX(Herbs!$C:$C,MATCH(M123,Herbs!$B:$B,0)))</f>
        <v/>
      </c>
      <c r="R123" s="89"/>
      <c r="S123" s="91"/>
      <c r="T123" s="88" t="str">
        <f t="array" ref="T123">IF(S123="","",INDEX(Herbs!$J:$J,MATCH(S123,Herbs!$B:$B,0)))</f>
        <v/>
      </c>
      <c r="U123" s="88">
        <f t="array" ref="U123">IF(S123:S632="",0, INDEX(Herbs!A:A,MATCH(S123,Herbs!B:B,0)))</f>
        <v>0</v>
      </c>
      <c r="V123" s="89" t="str">
        <f t="array" ref="V123">IF(S123="","", SWITCH(INDEX(Herbs!$A:$A,MATCH(S123,Herbs!$B:$B,0)),1,1,2,3,3,9,4,36,5,180,6,1080,0)*R123)</f>
        <v/>
      </c>
      <c r="W123" s="90" t="str">
        <f t="array" ref="W123">IF(S123="","",INDEX(Herbs!$C:$C,MATCH(S123,Herbs!$B:$B,0)))</f>
        <v/>
      </c>
    </row>
    <row r="124" ht="41.25" customHeight="1">
      <c r="C124" s="75"/>
      <c r="D124" s="85" t="str">
        <f>C123</f>
        <v>Flamefade Elixir</v>
      </c>
      <c r="E124" s="85" t="s">
        <v>322</v>
      </c>
      <c r="F124" s="89"/>
      <c r="G124" s="91"/>
      <c r="H124" s="88" t="str">
        <f t="array" ref="H124">IF(G124="","",INDEX(Herbs!$J:$J,MATCH(G124,Herbs!$B:$B,0)))</f>
        <v/>
      </c>
      <c r="I124" s="13">
        <f t="array" ref="I124">IF(G124:G632="",0, INDEX(Herbs!A:A,MATCH(G124,Herbs!B:B,0)))</f>
        <v>0</v>
      </c>
      <c r="J124" s="89" t="str">
        <f t="array" ref="J124">IF(G124="","", SWITCH(INDEX(Herbs!$A:$A,MATCH(G124,Herbs!$B:$B,0)),1,1,2,3,3,9,4,36,5,180,6,1080,0)*F124)</f>
        <v/>
      </c>
      <c r="K124" s="90" t="str">
        <f t="array" ref="K124">IF(G124="","",INDEX(Herbs!$C:$C,MATCH(G124,Herbs!$B:$B,0)))</f>
        <v/>
      </c>
      <c r="L124" s="89"/>
      <c r="M124" s="91"/>
      <c r="N124" s="88" t="str">
        <f t="array" ref="N124">IF(M124="","",INDEX(Herbs!$J:$J,MATCH(M124,Herbs!$B:$B,0)))</f>
        <v/>
      </c>
      <c r="O124" s="88">
        <f t="array" ref="O124">IF(M124:M632="",0, INDEX(Herbs!A:A,MATCH(M124,Herbs!B:B,0)))</f>
        <v>0</v>
      </c>
      <c r="P124" s="89" t="str">
        <f t="array" ref="P124">IF(M124="","", SWITCH(INDEX(Herbs!$A:$A,MATCH(M124,Herbs!$B:$B,0)),1,1,2,3,3,9,4,36,5,180,6,1080,0)*L124)</f>
        <v/>
      </c>
      <c r="Q124" s="90" t="str">
        <f t="array" ref="Q124">IF(M124="","",INDEX(Herbs!$C:$C,MATCH(M124,Herbs!$B:$B,0)))</f>
        <v/>
      </c>
      <c r="R124" s="89"/>
      <c r="S124" s="91"/>
      <c r="T124" s="88" t="str">
        <f t="array" ref="T124">IF(S124="","",INDEX(Herbs!$J:$J,MATCH(S124,Herbs!$B:$B,0)))</f>
        <v/>
      </c>
      <c r="U124" s="88">
        <f t="array" ref="U124">IF(S124:S632="",0, INDEX(Herbs!A:A,MATCH(S124,Herbs!B:B,0)))</f>
        <v>0</v>
      </c>
      <c r="V124" s="89" t="str">
        <f t="array" ref="V124">IF(S124="","", SWITCH(INDEX(Herbs!$A:$A,MATCH(S124,Herbs!$B:$B,0)),1,1,2,3,3,9,4,36,5,180,6,1080,0)*R124)</f>
        <v/>
      </c>
      <c r="W124" s="90" t="str">
        <f t="array" ref="W124">IF(S124="","",INDEX(Herbs!$C:$C,MATCH(S124,Herbs!$B:$B,0)))</f>
        <v/>
      </c>
    </row>
    <row r="125" ht="41.25" customHeight="1">
      <c r="C125" s="75"/>
      <c r="D125" s="85" t="str">
        <f>C123</f>
        <v>Flamefade Elixir</v>
      </c>
      <c r="E125" s="73" t="s">
        <v>323</v>
      </c>
      <c r="F125" s="86">
        <v>1.0</v>
      </c>
      <c r="G125" s="87" t="s">
        <v>337</v>
      </c>
      <c r="H125" s="88" t="str">
        <f t="array" ref="H125">IF(G125="","",INDEX(Herbs!$J:$J,MATCH(G125,Herbs!$B:$B,0)))</f>
        <v/>
      </c>
      <c r="I125" s="13">
        <f t="array" ref="I125">IF(G125:G632="",0, INDEX(Herbs!A:A,MATCH(G125,Herbs!B:B,0)))</f>
        <v>3</v>
      </c>
      <c r="J125" s="89">
        <f t="array" ref="J125">IF(G125="","", SWITCH(INDEX(Herbs!$A:$A,MATCH(G125,Herbs!$B:$B,0)),1,1,2,3,3,9,4,36,5,180,6,1080,0)*F125)</f>
        <v>9</v>
      </c>
      <c r="K125" s="90" t="str">
        <f t="array" ref="K125">IF(G125="","",INDEX(Herbs!$E:$E,MATCH(G125,Herbs!$B:$B,0)))</f>
        <v>Water</v>
      </c>
      <c r="L125" s="89"/>
      <c r="M125" s="91"/>
      <c r="N125" s="88" t="str">
        <f t="array" ref="N125">IF(M125="","",INDEX(Herbs!$J:$J,MATCH(M125,Herbs!$B:$B,0)))</f>
        <v/>
      </c>
      <c r="O125" s="88">
        <f t="array" ref="O125">IF(M125:M632="",0, INDEX(Herbs!A:A,MATCH(M125,Herbs!B:B,0)))</f>
        <v>0</v>
      </c>
      <c r="P125" s="89" t="str">
        <f t="array" ref="P125">IF(M125="","", SWITCH(INDEX(Herbs!$A:$A,MATCH(M125,Herbs!$B:$B,0)),1,1,2,3,3,9,4,36,5,180,6,1080,0)*L125)</f>
        <v/>
      </c>
      <c r="Q125" s="90" t="str">
        <f t="array" ref="Q125">IF(M125="","",INDEX(Herbs!$E:$E,MATCH(M125,Herbs!$B:$B,0)))</f>
        <v/>
      </c>
      <c r="R125" s="89"/>
      <c r="S125" s="91"/>
      <c r="T125" s="88" t="str">
        <f t="array" ref="T125">IF(S125="","",INDEX(Herbs!$J:$J,MATCH(S125,Herbs!$B:$B,0)))</f>
        <v/>
      </c>
      <c r="U125" s="88">
        <f t="array" ref="U125">IF(S125:S632="",0, INDEX(Herbs!A:A,MATCH(S125,Herbs!B:B,0)))</f>
        <v>0</v>
      </c>
      <c r="V125" s="89" t="str">
        <f t="array" ref="V125">IF(S125="","", SWITCH(INDEX(Herbs!$A:$A,MATCH(S125,Herbs!$B:$B,0)),1,1,2,3,3,9,4,36,5,180,6,1080,0)*R125)</f>
        <v/>
      </c>
      <c r="W125" s="90" t="str">
        <f t="array" ref="W125">IF(S125="","",INDEX(Herbs!$E:$E,MATCH(S125,Herbs!$B:$B,0)))</f>
        <v/>
      </c>
    </row>
    <row r="126" ht="41.25" customHeight="1">
      <c r="C126" s="75"/>
      <c r="D126" s="85" t="str">
        <f>C123</f>
        <v>Flamefade Elixir</v>
      </c>
      <c r="E126" s="73" t="s">
        <v>325</v>
      </c>
      <c r="F126" s="89"/>
      <c r="G126" s="91"/>
      <c r="H126" s="88" t="str">
        <f t="array" ref="H126">IF(G126="","",INDEX(Herbs!$J:$J,MATCH(G126,Herbs!$B:$B,0)))</f>
        <v/>
      </c>
      <c r="I126" s="13">
        <f t="array" ref="I126">IF(G126:G632="",0, INDEX(Herbs!A:A,MATCH(G126,Herbs!B:B,0)))</f>
        <v>0</v>
      </c>
      <c r="J126" s="89" t="str">
        <f t="array" ref="J126">IF(G126="","", SWITCH(INDEX(Herbs!$A:$A,MATCH(G126,Herbs!$B:$B,0)),1,1,2,3,3,9,4,36,5,180,6,1080,0)*F126)</f>
        <v/>
      </c>
      <c r="K126" s="90" t="str">
        <f t="array" ref="K126">IF(G126="","",INDEX(Herbs!$E:$E,MATCH(G126,Herbs!$B:$B,0)))</f>
        <v/>
      </c>
      <c r="L126" s="89"/>
      <c r="M126" s="91"/>
      <c r="N126" s="88" t="str">
        <f t="array" ref="N126">IF(M126="","",INDEX(Herbs!$J:$J,MATCH(M126,Herbs!$B:$B,0)))</f>
        <v/>
      </c>
      <c r="O126" s="88">
        <f t="array" ref="O126">IF(M126:M632="",0, INDEX(Herbs!A:A,MATCH(M126,Herbs!B:B,0)))</f>
        <v>0</v>
      </c>
      <c r="P126" s="89" t="str">
        <f t="array" ref="P126">IF(M126="","", SWITCH(INDEX(Herbs!$A:$A,MATCH(M126,Herbs!$B:$B,0)),1,1,2,3,3,9,4,36,5,180,6,1080,0)*L126)</f>
        <v/>
      </c>
      <c r="Q126" s="90" t="str">
        <f t="array" ref="Q126">IF(M126="","",INDEX(Herbs!$E:$E,MATCH(M126,Herbs!$B:$B,0)))</f>
        <v/>
      </c>
      <c r="R126" s="89"/>
      <c r="S126" s="91"/>
      <c r="T126" s="88" t="str">
        <f t="array" ref="T126">IF(S126="","",INDEX(Herbs!$J:$J,MATCH(S126,Herbs!$B:$B,0)))</f>
        <v/>
      </c>
      <c r="U126" s="88">
        <f t="array" ref="U126">IF(S126:S632="",0, INDEX(Herbs!A:A,MATCH(S126,Herbs!B:B,0)))</f>
        <v>0</v>
      </c>
      <c r="V126" s="89" t="str">
        <f t="array" ref="V126">IF(S126="","", SWITCH(INDEX(Herbs!$A:$A,MATCH(S126,Herbs!$B:$B,0)),1,1,2,3,3,9,4,36,5,180,6,1080,0)*R126)</f>
        <v/>
      </c>
      <c r="W126" s="90" t="str">
        <f t="array" ref="W126">IF(S126="","",INDEX(Herbs!$E:$E,MATCH(S126,Herbs!$B:$B,0)))</f>
        <v/>
      </c>
    </row>
    <row r="127" ht="41.25" customHeight="1">
      <c r="A127" s="92"/>
      <c r="B127" s="92"/>
      <c r="C127" s="93"/>
      <c r="D127" s="94" t="str">
        <f>C123</f>
        <v>Flamefade Elixir</v>
      </c>
      <c r="E127" s="95" t="s">
        <v>326</v>
      </c>
      <c r="F127" s="96">
        <v>1.0</v>
      </c>
      <c r="G127" s="97" t="s">
        <v>329</v>
      </c>
      <c r="H127" s="98" t="str">
        <f t="array" ref="H127">IF(G127="","",INDEX(Herbs!$J:$J,MATCH(G127,Herbs!$B:$B,0)))</f>
        <v/>
      </c>
      <c r="I127" s="99">
        <f t="array" ref="I127">IF(G127:G632="",0, INDEX(Herbs!A:A,MATCH(G127,Herbs!B:B,0)))</f>
        <v>3</v>
      </c>
      <c r="J127" s="100">
        <f t="array" ref="J127">IF(G127="","", SWITCH(INDEX(Herbs!$A:$A,MATCH(G127,Herbs!$B:$B,0)),1,1,2,3,3,9,4,36,5,180,6,1080,0)*F127)</f>
        <v>9</v>
      </c>
      <c r="K127" s="101" t="str">
        <f t="array" ref="K127">IF(G127="","",INDEX(Herbs!$G:$G,MATCH(G127,Herbs!$B:$B,0)))</f>
        <v>Balanced</v>
      </c>
      <c r="L127" s="100"/>
      <c r="M127" s="97"/>
      <c r="N127" s="98" t="str">
        <f t="array" ref="N127">IF(M127="","",INDEX(Herbs!$J:$J,MATCH(M127,Herbs!$B:$B,0)))</f>
        <v/>
      </c>
      <c r="O127" s="98">
        <f t="array" ref="O127">IF(M127:M632="",0, INDEX(Herbs!A:A,MATCH(M127,Herbs!B:B,0)))</f>
        <v>0</v>
      </c>
      <c r="P127" s="100" t="str">
        <f t="array" ref="P127">IF(M127="","", SWITCH(INDEX(Herbs!$A:$A,MATCH(M127,Herbs!$B:$B,0)),1,1,2,3,3,9,4,36,5,180,6,1080,0)*L127)</f>
        <v/>
      </c>
      <c r="Q127" s="101" t="str">
        <f t="array" ref="Q127">IF(M127="","",INDEX(Herbs!$G:$G,MATCH(M127,Herbs!$B:$B,0)))</f>
        <v/>
      </c>
      <c r="R127" s="100"/>
      <c r="S127" s="97"/>
      <c r="T127" s="98" t="str">
        <f t="array" ref="T127">IF(S127="","",INDEX(Herbs!$J:$J,MATCH(S127,Herbs!$B:$B,0)))</f>
        <v/>
      </c>
      <c r="U127" s="98">
        <f t="array" ref="U127">IF(S127:S632="",0, INDEX(Herbs!A:A,MATCH(S127,Herbs!B:B,0)))</f>
        <v>0</v>
      </c>
      <c r="V127" s="100" t="str">
        <f t="array" ref="V127">IF(S127="","", SWITCH(INDEX(Herbs!$A:$A,MATCH(S127,Herbs!$B:$B,0)),1,1,2,3,3,9,4,36,5,180,6,1080,0)*R127)</f>
        <v/>
      </c>
      <c r="W127" s="101" t="str">
        <f t="array" ref="W127">IF(S127="","",INDEX(Herbs!$G:$G,MATCH(S127,Herbs!$B:$B,0)))</f>
        <v/>
      </c>
    </row>
    <row r="128" ht="41.25" customHeight="1">
      <c r="A128" s="82" t="s">
        <v>86</v>
      </c>
      <c r="B128" s="83">
        <v>3.0</v>
      </c>
      <c r="C128" s="84" t="s">
        <v>88</v>
      </c>
      <c r="D128" s="85" t="str">
        <f>C128</f>
        <v>Panacea Elixir</v>
      </c>
      <c r="E128" s="85" t="s">
        <v>320</v>
      </c>
      <c r="F128" s="86">
        <v>6.0</v>
      </c>
      <c r="G128" s="87" t="s">
        <v>324</v>
      </c>
      <c r="H128" s="88" t="str">
        <f t="array" ref="H128">IF(G128="","",INDEX(Herbs!$J:$J,MATCH(G128,Herbs!$B:$B,0)))</f>
        <v/>
      </c>
      <c r="I128" s="13">
        <f t="array" ref="I128">IF(G128:G632="",0, INDEX(Herbs!A:A,MATCH(G128,Herbs!B:B,0)))</f>
        <v>2</v>
      </c>
      <c r="J128" s="89">
        <f t="array" ref="J128">IF(G128="","", SWITCH(INDEX(Herbs!$A:$A,MATCH(G128,Herbs!$B:$B,0)),1,1,2,3,3,9,4,36,5,180,6,1080,0)*F128)</f>
        <v>18</v>
      </c>
      <c r="K128" s="90" t="str">
        <f t="array" ref="K128">IF(G128="","",INDEX(Herbs!$C:$C,MATCH(G128,Herbs!$B:$B,0)))</f>
        <v>Controlling</v>
      </c>
      <c r="L128" s="89">
        <v>6.0</v>
      </c>
      <c r="M128" s="91" t="s">
        <v>324</v>
      </c>
      <c r="N128" s="88" t="str">
        <f t="array" ref="N128">IF(M128="","",INDEX(Herbs!$J:$J,MATCH(M128,Herbs!$B:$B,0)))</f>
        <v/>
      </c>
      <c r="O128" s="88">
        <f t="array" ref="O128">IF(M128:M632="",0, INDEX(Herbs!A:A,MATCH(M128,Herbs!B:B,0)))</f>
        <v>2</v>
      </c>
      <c r="P128" s="89">
        <f t="array" ref="P128">IF(M128="","", SWITCH(INDEX(Herbs!$A:$A,MATCH(M128,Herbs!$B:$B,0)),1,1,2,3,3,9,4,36,5,180,6,1080,0)*L128)</f>
        <v>18</v>
      </c>
      <c r="Q128" s="90" t="str">
        <f t="array" ref="Q128">IF(M128="","",INDEX(Herbs!$C:$C,MATCH(M128,Herbs!$B:$B,0)))</f>
        <v>Controlling</v>
      </c>
      <c r="R128" s="89"/>
      <c r="S128" s="91"/>
      <c r="T128" s="88" t="str">
        <f t="array" ref="T128">IF(S128="","",INDEX(Herbs!$J:$J,MATCH(S128,Herbs!$B:$B,0)))</f>
        <v/>
      </c>
      <c r="U128" s="88">
        <f t="array" ref="U128">IF(S128:S632="",0, INDEX(Herbs!A:A,MATCH(S128,Herbs!B:B,0)))</f>
        <v>0</v>
      </c>
      <c r="V128" s="89" t="str">
        <f t="array" ref="V128">IF(S128="","", SWITCH(INDEX(Herbs!$A:$A,MATCH(S128,Herbs!$B:$B,0)),1,1,2,3,3,9,4,36,5,180,6,1080,0)*R128)</f>
        <v/>
      </c>
      <c r="W128" s="90" t="str">
        <f t="array" ref="W128">IF(S128="","",INDEX(Herbs!$C:$C,MATCH(S128,Herbs!$B:$B,0)))</f>
        <v/>
      </c>
    </row>
    <row r="129" ht="41.25" customHeight="1">
      <c r="C129" s="75"/>
      <c r="D129" s="85" t="str">
        <f>C128</f>
        <v>Panacea Elixir</v>
      </c>
      <c r="E129" s="85" t="s">
        <v>322</v>
      </c>
      <c r="F129" s="89"/>
      <c r="G129" s="91"/>
      <c r="H129" s="88" t="str">
        <f t="array" ref="H129">IF(G129="","",INDEX(Herbs!$J:$J,MATCH(G129,Herbs!$B:$B,0)))</f>
        <v/>
      </c>
      <c r="I129" s="13">
        <f t="array" ref="I129">IF(G129:G632="",0, INDEX(Herbs!A:A,MATCH(G129,Herbs!B:B,0)))</f>
        <v>0</v>
      </c>
      <c r="J129" s="89" t="str">
        <f t="array" ref="J129">IF(G129="","", SWITCH(INDEX(Herbs!$A:$A,MATCH(G129,Herbs!$B:$B,0)),1,1,2,3,3,9,4,36,5,180,6,1080,0)*F129)</f>
        <v/>
      </c>
      <c r="K129" s="90" t="str">
        <f t="array" ref="K129">IF(G129="","",INDEX(Herbs!$C:$C,MATCH(G129,Herbs!$B:$B,0)))</f>
        <v/>
      </c>
      <c r="L129" s="89"/>
      <c r="M129" s="91"/>
      <c r="N129" s="88" t="str">
        <f t="array" ref="N129">IF(M129="","",INDEX(Herbs!$J:$J,MATCH(M129,Herbs!$B:$B,0)))</f>
        <v/>
      </c>
      <c r="O129" s="88">
        <f t="array" ref="O129">IF(M129:M632="",0, INDEX(Herbs!A:A,MATCH(M129,Herbs!B:B,0)))</f>
        <v>0</v>
      </c>
      <c r="P129" s="89" t="str">
        <f t="array" ref="P129">IF(M129="","", SWITCH(INDEX(Herbs!$A:$A,MATCH(M129,Herbs!$B:$B,0)),1,1,2,3,3,9,4,36,5,180,6,1080,0)*L129)</f>
        <v/>
      </c>
      <c r="Q129" s="90" t="str">
        <f t="array" ref="Q129">IF(M129="","",INDEX(Herbs!$C:$C,MATCH(M129,Herbs!$B:$B,0)))</f>
        <v/>
      </c>
      <c r="R129" s="89"/>
      <c r="S129" s="91"/>
      <c r="T129" s="88" t="str">
        <f t="array" ref="T129">IF(S129="","",INDEX(Herbs!$J:$J,MATCH(S129,Herbs!$B:$B,0)))</f>
        <v/>
      </c>
      <c r="U129" s="88">
        <f t="array" ref="U129">IF(S129:S632="",0, INDEX(Herbs!A:A,MATCH(S129,Herbs!B:B,0)))</f>
        <v>0</v>
      </c>
      <c r="V129" s="89" t="str">
        <f t="array" ref="V129">IF(S129="","", SWITCH(INDEX(Herbs!$A:$A,MATCH(S129,Herbs!$B:$B,0)),1,1,2,3,3,9,4,36,5,180,6,1080,0)*R129)</f>
        <v/>
      </c>
      <c r="W129" s="90" t="str">
        <f t="array" ref="W129">IF(S129="","",INDEX(Herbs!$C:$C,MATCH(S129,Herbs!$B:$B,0)))</f>
        <v/>
      </c>
    </row>
    <row r="130" ht="41.25" customHeight="1">
      <c r="C130" s="75"/>
      <c r="D130" s="85" t="str">
        <f>C128</f>
        <v>Panacea Elixir</v>
      </c>
      <c r="E130" s="73" t="s">
        <v>323</v>
      </c>
      <c r="F130" s="86">
        <v>3.0</v>
      </c>
      <c r="G130" s="87" t="s">
        <v>352</v>
      </c>
      <c r="H130" s="88" t="str">
        <f t="array" ref="H130">IF(G130="","",INDEX(Herbs!$J:$J,MATCH(G130,Herbs!$B:$B,0)))</f>
        <v/>
      </c>
      <c r="I130" s="13">
        <f t="array" ref="I130">IF(G130:G632="",0, INDEX(Herbs!A:A,MATCH(G130,Herbs!B:B,0)))</f>
        <v>2</v>
      </c>
      <c r="J130" s="89">
        <f t="array" ref="J130">IF(G130="","", SWITCH(INDEX(Herbs!$A:$A,MATCH(G130,Herbs!$B:$B,0)),1,1,2,3,3,9,4,36,5,180,6,1080,0)*F130)</f>
        <v>9</v>
      </c>
      <c r="K130" s="90" t="str">
        <f t="array" ref="K130">IF(G130="","",INDEX(Herbs!$E:$E,MATCH(G130,Herbs!$B:$B,0)))</f>
        <v>Detoxing</v>
      </c>
      <c r="L130" s="89">
        <v>1.0</v>
      </c>
      <c r="M130" s="91" t="s">
        <v>355</v>
      </c>
      <c r="N130" s="88" t="str">
        <f t="array" ref="N130">IF(M130="","",INDEX(Herbs!$J:$J,MATCH(M130,Herbs!$B:$B,0)))</f>
        <v/>
      </c>
      <c r="O130" s="88">
        <f t="array" ref="O130">IF(M130:M632="",0, INDEX(Herbs!A:A,MATCH(M130,Herbs!B:B,0)))</f>
        <v>3</v>
      </c>
      <c r="P130" s="89">
        <f t="array" ref="P130">IF(M130="","", SWITCH(INDEX(Herbs!$A:$A,MATCH(M130,Herbs!$B:$B,0)),1,1,2,3,3,9,4,36,5,180,6,1080,0)*L130)</f>
        <v>9</v>
      </c>
      <c r="Q130" s="90" t="str">
        <f t="array" ref="Q130">IF(M130="","",INDEX(Herbs!$E:$E,MATCH(M130,Herbs!$B:$B,0)))</f>
        <v>Detoxing</v>
      </c>
      <c r="R130" s="89"/>
      <c r="S130" s="91"/>
      <c r="T130" s="88" t="str">
        <f t="array" ref="T130">IF(S130="","",INDEX(Herbs!$J:$J,MATCH(S130,Herbs!$B:$B,0)))</f>
        <v/>
      </c>
      <c r="U130" s="88">
        <f t="array" ref="U130">IF(S130:S632="",0, INDEX(Herbs!A:A,MATCH(S130,Herbs!B:B,0)))</f>
        <v>0</v>
      </c>
      <c r="V130" s="89" t="str">
        <f t="array" ref="V130">IF(S130="","", SWITCH(INDEX(Herbs!$A:$A,MATCH(S130,Herbs!$B:$B,0)),1,1,2,3,3,9,4,36,5,180,6,1080,0)*R130)</f>
        <v/>
      </c>
      <c r="W130" s="90" t="str">
        <f t="array" ref="W130">IF(S130="","",INDEX(Herbs!$E:$E,MATCH(S130,Herbs!$B:$B,0)))</f>
        <v/>
      </c>
    </row>
    <row r="131" ht="41.25" customHeight="1">
      <c r="C131" s="75"/>
      <c r="D131" s="85" t="str">
        <f>C128</f>
        <v>Panacea Elixir</v>
      </c>
      <c r="E131" s="73" t="s">
        <v>325</v>
      </c>
      <c r="F131" s="89"/>
      <c r="G131" s="91"/>
      <c r="H131" s="88" t="str">
        <f t="array" ref="H131">IF(G131="","",INDEX(Herbs!$J:$J,MATCH(G131,Herbs!$B:$B,0)))</f>
        <v/>
      </c>
      <c r="I131" s="13">
        <f t="array" ref="I131">IF(G131:G632="",0, INDEX(Herbs!A:A,MATCH(G131,Herbs!B:B,0)))</f>
        <v>0</v>
      </c>
      <c r="J131" s="89" t="str">
        <f t="array" ref="J131">IF(G131="","", SWITCH(INDEX(Herbs!$A:$A,MATCH(G131,Herbs!$B:$B,0)),1,1,2,3,3,9,4,36,5,180,6,1080,0)*F131)</f>
        <v/>
      </c>
      <c r="K131" s="90" t="str">
        <f t="array" ref="K131">IF(G131="","",INDEX(Herbs!$E:$E,MATCH(G131,Herbs!$B:$B,0)))</f>
        <v/>
      </c>
      <c r="L131" s="89"/>
      <c r="M131" s="91"/>
      <c r="N131" s="88" t="str">
        <f t="array" ref="N131">IF(M131="","",INDEX(Herbs!$J:$J,MATCH(M131,Herbs!$B:$B,0)))</f>
        <v/>
      </c>
      <c r="O131" s="88">
        <f t="array" ref="O131">IF(M131:M632="",0, INDEX(Herbs!A:A,MATCH(M131,Herbs!B:B,0)))</f>
        <v>0</v>
      </c>
      <c r="P131" s="89" t="str">
        <f t="array" ref="P131">IF(M131="","", SWITCH(INDEX(Herbs!$A:$A,MATCH(M131,Herbs!$B:$B,0)),1,1,2,3,3,9,4,36,5,180,6,1080,0)*L131)</f>
        <v/>
      </c>
      <c r="Q131" s="90" t="str">
        <f t="array" ref="Q131">IF(M131="","",INDEX(Herbs!$E:$E,MATCH(M131,Herbs!$B:$B,0)))</f>
        <v/>
      </c>
      <c r="R131" s="89"/>
      <c r="S131" s="91"/>
      <c r="T131" s="88" t="str">
        <f t="array" ref="T131">IF(S131="","",INDEX(Herbs!$J:$J,MATCH(S131,Herbs!$B:$B,0)))</f>
        <v/>
      </c>
      <c r="U131" s="88">
        <f t="array" ref="U131">IF(S131:S632="",0, INDEX(Herbs!A:A,MATCH(S131,Herbs!B:B,0)))</f>
        <v>0</v>
      </c>
      <c r="V131" s="89" t="str">
        <f t="array" ref="V131">IF(S131="","", SWITCH(INDEX(Herbs!$A:$A,MATCH(S131,Herbs!$B:$B,0)),1,1,2,3,3,9,4,36,5,180,6,1080,0)*R131)</f>
        <v/>
      </c>
      <c r="W131" s="90" t="str">
        <f t="array" ref="W131">IF(S131="","",INDEX(Herbs!$E:$E,MATCH(S131,Herbs!$B:$B,0)))</f>
        <v/>
      </c>
    </row>
    <row r="132" ht="41.25" customHeight="1">
      <c r="A132" s="92"/>
      <c r="B132" s="92"/>
      <c r="C132" s="93"/>
      <c r="D132" s="94" t="str">
        <f>C128</f>
        <v>Panacea Elixir</v>
      </c>
      <c r="E132" s="95" t="s">
        <v>326</v>
      </c>
      <c r="F132" s="96">
        <v>3.0</v>
      </c>
      <c r="G132" s="97" t="s">
        <v>351</v>
      </c>
      <c r="H132" s="98" t="str">
        <f t="array" ref="H132">IF(G132="","",INDEX(Herbs!$J:$J,MATCH(G132,Herbs!$B:$B,0)))</f>
        <v/>
      </c>
      <c r="I132" s="99">
        <f t="array" ref="I132">IF(G132:G632="",0, INDEX(Herbs!A:A,MATCH(G132,Herbs!B:B,0)))</f>
        <v>2</v>
      </c>
      <c r="J132" s="100">
        <f t="array" ref="J132">IF(G132="","", SWITCH(INDEX(Herbs!$A:$A,MATCH(G132,Herbs!$B:$B,0)),1,1,2,3,3,9,4,36,5,180,6,1080,0)*F132)</f>
        <v>9</v>
      </c>
      <c r="K132" s="101" t="str">
        <f t="array" ref="K132">IF(G132="","",INDEX(Herbs!$G:$G,MATCH(G132,Herbs!$B:$B,0)))</f>
        <v>Balanced</v>
      </c>
      <c r="L132" s="100">
        <v>1.0</v>
      </c>
      <c r="M132" s="97" t="s">
        <v>335</v>
      </c>
      <c r="N132" s="98" t="str">
        <f t="array" ref="N132">IF(M132="","",INDEX(Herbs!$J:$J,MATCH(M132,Herbs!$B:$B,0)))</f>
        <v/>
      </c>
      <c r="O132" s="98">
        <f t="array" ref="O132">IF(M132:M632="",0, INDEX(Herbs!A:A,MATCH(M132,Herbs!B:B,0)))</f>
        <v>3</v>
      </c>
      <c r="P132" s="100">
        <f t="array" ref="P132">IF(M132="","", SWITCH(INDEX(Herbs!$A:$A,MATCH(M132,Herbs!$B:$B,0)),1,1,2,3,3,9,4,36,5,180,6,1080,0)*L132)</f>
        <v>9</v>
      </c>
      <c r="Q132" s="101" t="str">
        <f t="array" ref="Q132">IF(M132="","",INDEX(Herbs!$G:$G,MATCH(M132,Herbs!$B:$B,0)))</f>
        <v>Balanced</v>
      </c>
      <c r="R132" s="100"/>
      <c r="S132" s="97"/>
      <c r="T132" s="98" t="str">
        <f t="array" ref="T132">IF(S132="","",INDEX(Herbs!$J:$J,MATCH(S132,Herbs!$B:$B,0)))</f>
        <v/>
      </c>
      <c r="U132" s="98">
        <f t="array" ref="U132">IF(S132:S632="",0, INDEX(Herbs!A:A,MATCH(S132,Herbs!B:B,0)))</f>
        <v>0</v>
      </c>
      <c r="V132" s="100" t="str">
        <f t="array" ref="V132">IF(S132="","", SWITCH(INDEX(Herbs!$A:$A,MATCH(S132,Herbs!$B:$B,0)),1,1,2,3,3,9,4,36,5,180,6,1080,0)*R132)</f>
        <v/>
      </c>
      <c r="W132" s="101" t="str">
        <f t="array" ref="W132">IF(S132="","",INDEX(Herbs!$G:$G,MATCH(S132,Herbs!$B:$B,0)))</f>
        <v/>
      </c>
    </row>
    <row r="133" ht="41.25" customHeight="1">
      <c r="A133" s="82" t="s">
        <v>91</v>
      </c>
      <c r="B133" s="83">
        <v>1.0</v>
      </c>
      <c r="C133" s="84" t="s">
        <v>90</v>
      </c>
      <c r="D133" s="85" t="str">
        <f>C133</f>
        <v>Tortoise Elixir</v>
      </c>
      <c r="E133" s="85" t="s">
        <v>320</v>
      </c>
      <c r="F133" s="86">
        <v>1.0</v>
      </c>
      <c r="G133" s="87" t="s">
        <v>324</v>
      </c>
      <c r="H133" s="88" t="str">
        <f t="array" ref="H133">IF(G133="","",INDEX(Herbs!$J:$J,MATCH(G133,Herbs!$B:$B,0)))</f>
        <v/>
      </c>
      <c r="I133" s="13">
        <f t="array" ref="I133">IF(G133:G632="",0, INDEX(Herbs!A:A,MATCH(G133,Herbs!B:B,0)))</f>
        <v>2</v>
      </c>
      <c r="J133" s="89">
        <f t="array" ref="J133">IF(G133="","", SWITCH(INDEX(Herbs!$A:$A,MATCH(G133,Herbs!$B:$B,0)),1,1,2,3,3,9,4,36,5,180,6,1080,0)*F133)</f>
        <v>3</v>
      </c>
      <c r="K133" s="90" t="str">
        <f t="array" ref="K133">IF(G133="","",INDEX(Herbs!$C:$C,MATCH(G133,Herbs!$B:$B,0)))</f>
        <v>Controlling</v>
      </c>
      <c r="L133" s="86"/>
      <c r="M133" s="87"/>
      <c r="N133" s="88" t="str">
        <f t="array" ref="N133">IF(M133="","",INDEX(Herbs!$J:$J,MATCH(M133,Herbs!$B:$B,0)))</f>
        <v/>
      </c>
      <c r="O133" s="88">
        <f t="array" ref="O133">IF(M133:M632="",0, INDEX(Herbs!A:A,MATCH(M133,Herbs!B:B,0)))</f>
        <v>0</v>
      </c>
      <c r="P133" s="89" t="str">
        <f t="array" ref="P133">IF(M133="","", SWITCH(INDEX(Herbs!$A:$A,MATCH(M133,Herbs!$B:$B,0)),1,1,2,3,3,9,4,36,5,180,6,1080,0)*L133)</f>
        <v/>
      </c>
      <c r="Q133" s="90" t="str">
        <f t="array" ref="Q133">IF(M133="","",INDEX(Herbs!$C:$C,MATCH(M133,Herbs!$B:$B,0)))</f>
        <v/>
      </c>
      <c r="R133" s="89"/>
      <c r="S133" s="91"/>
      <c r="T133" s="88" t="str">
        <f t="array" ref="T133">IF(S133="","",INDEX(Herbs!$J:$J,MATCH(S133,Herbs!$B:$B,0)))</f>
        <v/>
      </c>
      <c r="U133" s="88">
        <f t="array" ref="U133">IF(S133:S632="",0, INDEX(Herbs!A:A,MATCH(S133,Herbs!B:B,0)))</f>
        <v>0</v>
      </c>
      <c r="V133" s="89" t="str">
        <f t="array" ref="V133">IF(S133="","", SWITCH(INDEX(Herbs!$A:$A,MATCH(S133,Herbs!$B:$B,0)),1,1,2,3,3,9,4,36,5,180,6,1080,0)*R133)</f>
        <v/>
      </c>
      <c r="W133" s="90" t="str">
        <f t="array" ref="W133">IF(S133="","",INDEX(Herbs!$C:$C,MATCH(S133,Herbs!$B:$B,0)))</f>
        <v/>
      </c>
    </row>
    <row r="134" ht="41.25" customHeight="1">
      <c r="C134" s="75"/>
      <c r="D134" s="85" t="str">
        <f>C133</f>
        <v>Tortoise Elixir</v>
      </c>
      <c r="E134" s="85" t="s">
        <v>322</v>
      </c>
      <c r="F134" s="89"/>
      <c r="G134" s="91"/>
      <c r="H134" s="88" t="str">
        <f t="array" ref="H134">IF(G134="","",INDEX(Herbs!$J:$J,MATCH(G134,Herbs!$B:$B,0)))</f>
        <v/>
      </c>
      <c r="I134" s="13">
        <f t="array" ref="I134">IF(G134:G632="",0, INDEX(Herbs!A:A,MATCH(G134,Herbs!B:B,0)))</f>
        <v>0</v>
      </c>
      <c r="J134" s="89" t="str">
        <f t="array" ref="J134">IF(G134="","", SWITCH(INDEX(Herbs!$A:$A,MATCH(G134,Herbs!$B:$B,0)),1,1,2,3,3,9,4,36,5,180,6,1080,0)*F134)</f>
        <v/>
      </c>
      <c r="K134" s="90" t="str">
        <f t="array" ref="K134">IF(G134="","",INDEX(Herbs!$C:$C,MATCH(G134,Herbs!$B:$B,0)))</f>
        <v/>
      </c>
      <c r="L134" s="89"/>
      <c r="M134" s="91"/>
      <c r="N134" s="88" t="str">
        <f t="array" ref="N134">IF(M134="","",INDEX(Herbs!$J:$J,MATCH(M134,Herbs!$B:$B,0)))</f>
        <v/>
      </c>
      <c r="O134" s="88">
        <f t="array" ref="O134">IF(M134:M632="",0, INDEX(Herbs!A:A,MATCH(M134,Herbs!B:B,0)))</f>
        <v>0</v>
      </c>
      <c r="P134" s="89" t="str">
        <f t="array" ref="P134">IF(M134="","", SWITCH(INDEX(Herbs!$A:$A,MATCH(M134,Herbs!$B:$B,0)),1,1,2,3,3,9,4,36,5,180,6,1080,0)*L134)</f>
        <v/>
      </c>
      <c r="Q134" s="90" t="str">
        <f t="array" ref="Q134">IF(M134="","",INDEX(Herbs!$C:$C,MATCH(M134,Herbs!$B:$B,0)))</f>
        <v/>
      </c>
      <c r="R134" s="89"/>
      <c r="S134" s="91"/>
      <c r="T134" s="88" t="str">
        <f t="array" ref="T134">IF(S134="","",INDEX(Herbs!$J:$J,MATCH(S134,Herbs!$B:$B,0)))</f>
        <v/>
      </c>
      <c r="U134" s="88">
        <f t="array" ref="U134">IF(S134:S632="",0, INDEX(Herbs!A:A,MATCH(S134,Herbs!B:B,0)))</f>
        <v>0</v>
      </c>
      <c r="V134" s="89" t="str">
        <f t="array" ref="V134">IF(S134="","", SWITCH(INDEX(Herbs!$A:$A,MATCH(S134,Herbs!$B:$B,0)),1,1,2,3,3,9,4,36,5,180,6,1080,0)*R134)</f>
        <v/>
      </c>
      <c r="W134" s="90" t="str">
        <f t="array" ref="W134">IF(S134="","",INDEX(Herbs!$C:$C,MATCH(S134,Herbs!$B:$B,0)))</f>
        <v/>
      </c>
    </row>
    <row r="135" ht="41.25" customHeight="1">
      <c r="C135" s="75"/>
      <c r="D135" s="85" t="str">
        <f>C133</f>
        <v>Tortoise Elixir</v>
      </c>
      <c r="E135" s="73" t="s">
        <v>323</v>
      </c>
      <c r="F135" s="86">
        <v>4.0</v>
      </c>
      <c r="G135" s="87" t="s">
        <v>340</v>
      </c>
      <c r="H135" s="88" t="str">
        <f t="array" ref="H135">IF(G135="","",INDEX(Herbs!$J:$J,MATCH(G135,Herbs!$B:$B,0)))</f>
        <v/>
      </c>
      <c r="I135" s="13">
        <f t="array" ref="I135">IF(G135:G632="",0, INDEX(Herbs!A:A,MATCH(G135,Herbs!B:B,0)))</f>
        <v>1</v>
      </c>
      <c r="J135" s="89">
        <f t="array" ref="J135">IF(G135="","", SWITCH(INDEX(Herbs!$A:$A,MATCH(G135,Herbs!$B:$B,0)),1,1,2,3,3,9,4,36,5,180,6,1080,0)*F135)</f>
        <v>4</v>
      </c>
      <c r="K135" s="90" t="str">
        <f t="array" ref="K135">IF(G135="","",INDEX(Herbs!$E:$E,MATCH(G135,Herbs!$B:$B,0)))</f>
        <v>Chaos</v>
      </c>
      <c r="L135" s="86"/>
      <c r="M135" s="87"/>
      <c r="N135" s="88" t="str">
        <f t="array" ref="N135">IF(M135="","",INDEX(Herbs!$J:$J,MATCH(M135,Herbs!$B:$B,0)))</f>
        <v/>
      </c>
      <c r="O135" s="88">
        <f t="array" ref="O135">IF(M135:M632="",0, INDEX(Herbs!A:A,MATCH(M135,Herbs!B:B,0)))</f>
        <v>0</v>
      </c>
      <c r="P135" s="89" t="str">
        <f t="array" ref="P135">IF(M135="","", SWITCH(INDEX(Herbs!$A:$A,MATCH(M135,Herbs!$B:$B,0)),1,1,2,3,3,9,4,36,5,180,6,1080,0)*L135)</f>
        <v/>
      </c>
      <c r="Q135" s="90" t="str">
        <f t="array" ref="Q135">IF(M135="","",INDEX(Herbs!$E:$E,MATCH(M135,Herbs!$B:$B,0)))</f>
        <v/>
      </c>
      <c r="R135" s="89"/>
      <c r="S135" s="91"/>
      <c r="T135" s="88" t="str">
        <f t="array" ref="T135">IF(S135="","",INDEX(Herbs!$J:$J,MATCH(S135,Herbs!$B:$B,0)))</f>
        <v/>
      </c>
      <c r="U135" s="88">
        <f t="array" ref="U135">IF(S135:S632="",0, INDEX(Herbs!A:A,MATCH(S135,Herbs!B:B,0)))</f>
        <v>0</v>
      </c>
      <c r="V135" s="89" t="str">
        <f t="array" ref="V135">IF(S135="","", SWITCH(INDEX(Herbs!$A:$A,MATCH(S135,Herbs!$B:$B,0)),1,1,2,3,3,9,4,36,5,180,6,1080,0)*R135)</f>
        <v/>
      </c>
      <c r="W135" s="90" t="str">
        <f t="array" ref="W135">IF(S135="","",INDEX(Herbs!$E:$E,MATCH(S135,Herbs!$B:$B,0)))</f>
        <v/>
      </c>
    </row>
    <row r="136" ht="41.25" customHeight="1">
      <c r="C136" s="75"/>
      <c r="D136" s="85" t="str">
        <f>C133</f>
        <v>Tortoise Elixir</v>
      </c>
      <c r="E136" s="73" t="s">
        <v>325</v>
      </c>
      <c r="F136" s="86"/>
      <c r="G136" s="87"/>
      <c r="H136" s="88" t="str">
        <f t="array" ref="H136">IF(G136="","",INDEX(Herbs!$J:$J,MATCH(G136,Herbs!$B:$B,0)))</f>
        <v/>
      </c>
      <c r="I136" s="13">
        <f t="array" ref="I136">IF(G136:G632="",0, INDEX(Herbs!A:A,MATCH(G136,Herbs!B:B,0)))</f>
        <v>0</v>
      </c>
      <c r="J136" s="89" t="str">
        <f t="array" ref="J136">IF(G136="","", SWITCH(INDEX(Herbs!$A:$A,MATCH(G136,Herbs!$B:$B,0)),1,1,2,3,3,9,4,36,5,180,6,1080,0)*F136)</f>
        <v/>
      </c>
      <c r="K136" s="90" t="str">
        <f t="array" ref="K136">IF(G136="","",INDEX(Herbs!$E:$E,MATCH(G136,Herbs!$B:$B,0)))</f>
        <v/>
      </c>
      <c r="L136" s="86"/>
      <c r="M136" s="87"/>
      <c r="N136" s="88" t="str">
        <f t="array" ref="N136">IF(M136="","",INDEX(Herbs!$J:$J,MATCH(M136,Herbs!$B:$B,0)))</f>
        <v/>
      </c>
      <c r="O136" s="88">
        <f t="array" ref="O136">IF(M136:M632="",0, INDEX(Herbs!A:A,MATCH(M136,Herbs!B:B,0)))</f>
        <v>0</v>
      </c>
      <c r="P136" s="89" t="str">
        <f t="array" ref="P136">IF(M136="","", SWITCH(INDEX(Herbs!$A:$A,MATCH(M136,Herbs!$B:$B,0)),1,1,2,3,3,9,4,36,5,180,6,1080,0)*L136)</f>
        <v/>
      </c>
      <c r="Q136" s="90" t="str">
        <f t="array" ref="Q136">IF(M136="","",INDEX(Herbs!$E:$E,MATCH(M136,Herbs!$B:$B,0)))</f>
        <v/>
      </c>
      <c r="R136" s="89"/>
      <c r="S136" s="91"/>
      <c r="T136" s="88" t="str">
        <f t="array" ref="T136">IF(S136="","",INDEX(Herbs!$J:$J,MATCH(S136,Herbs!$B:$B,0)))</f>
        <v/>
      </c>
      <c r="U136" s="88">
        <f t="array" ref="U136">IF(S136:S632="",0, INDEX(Herbs!A:A,MATCH(S136,Herbs!B:B,0)))</f>
        <v>0</v>
      </c>
      <c r="V136" s="89" t="str">
        <f t="array" ref="V136">IF(S136="","", SWITCH(INDEX(Herbs!$A:$A,MATCH(S136,Herbs!$B:$B,0)),1,1,2,3,3,9,4,36,5,180,6,1080,0)*R136)</f>
        <v/>
      </c>
      <c r="W136" s="90" t="str">
        <f t="array" ref="W136">IF(S136="","",INDEX(Herbs!$E:$E,MATCH(S136,Herbs!$B:$B,0)))</f>
        <v/>
      </c>
    </row>
    <row r="137" ht="41.25" customHeight="1">
      <c r="A137" s="92"/>
      <c r="B137" s="92"/>
      <c r="C137" s="93"/>
      <c r="D137" s="94" t="str">
        <f>C133</f>
        <v>Tortoise Elixir</v>
      </c>
      <c r="E137" s="95" t="s">
        <v>326</v>
      </c>
      <c r="F137" s="96">
        <v>1.0</v>
      </c>
      <c r="G137" s="97" t="s">
        <v>344</v>
      </c>
      <c r="H137" s="98" t="str">
        <f t="array" ref="H137">IF(G137="","",INDEX(Herbs!$J:$J,MATCH(G137,Herbs!$B:$B,0)))</f>
        <v/>
      </c>
      <c r="I137" s="99">
        <f t="array" ref="I137">IF(G137:G632="",0, INDEX(Herbs!A:A,MATCH(G137,Herbs!B:B,0)))</f>
        <v>2</v>
      </c>
      <c r="J137" s="100">
        <f t="array" ref="J137">IF(G137="","", SWITCH(INDEX(Herbs!$A:$A,MATCH(G137,Herbs!$B:$B,0)),1,1,2,3,3,9,4,36,5,180,6,1080,0)*F137)</f>
        <v>3</v>
      </c>
      <c r="K137" s="101" t="str">
        <f t="array" ref="K137">IF(G137="","",INDEX(Herbs!$G:$G,MATCH(G137,Herbs!$B:$B,0)))</f>
        <v>Cold</v>
      </c>
      <c r="L137" s="96"/>
      <c r="M137" s="97"/>
      <c r="N137" s="98" t="str">
        <f t="array" ref="N137">IF(M137="","",INDEX(Herbs!$J:$J,MATCH(M137,Herbs!$B:$B,0)))</f>
        <v/>
      </c>
      <c r="O137" s="98">
        <f t="array" ref="O137">IF(M137:M632="",0, INDEX(Herbs!A:A,MATCH(M137,Herbs!B:B,0)))</f>
        <v>0</v>
      </c>
      <c r="P137" s="100" t="str">
        <f t="array" ref="P137">IF(M137="","", SWITCH(INDEX(Herbs!$A:$A,MATCH(M137,Herbs!$B:$B,0)),1,1,2,3,3,9,4,36,5,180,6,1080,0)*L137)</f>
        <v/>
      </c>
      <c r="Q137" s="101" t="str">
        <f t="array" ref="Q137">IF(M137="","",INDEX(Herbs!$G:$G,MATCH(M137,Herbs!$B:$B,0)))</f>
        <v/>
      </c>
      <c r="R137" s="100"/>
      <c r="S137" s="97"/>
      <c r="T137" s="98" t="str">
        <f t="array" ref="T137">IF(S137="","",INDEX(Herbs!$J:$J,MATCH(S137,Herbs!$B:$B,0)))</f>
        <v/>
      </c>
      <c r="U137" s="98">
        <f t="array" ref="U137">IF(S137:S632="",0, INDEX(Herbs!A:A,MATCH(S137,Herbs!B:B,0)))</f>
        <v>0</v>
      </c>
      <c r="V137" s="100" t="str">
        <f t="array" ref="V137">IF(S137="","", SWITCH(INDEX(Herbs!$A:$A,MATCH(S137,Herbs!$B:$B,0)),1,1,2,3,3,9,4,36,5,180,6,1080,0)*R137)</f>
        <v/>
      </c>
      <c r="W137" s="101" t="str">
        <f t="array" ref="W137">IF(S137="","",INDEX(Herbs!$G:$G,MATCH(S137,Herbs!$B:$B,0)))</f>
        <v/>
      </c>
    </row>
    <row r="138" ht="41.25" customHeight="1">
      <c r="A138" s="82" t="s">
        <v>91</v>
      </c>
      <c r="B138" s="83">
        <v>1.0</v>
      </c>
      <c r="C138" s="84" t="s">
        <v>93</v>
      </c>
      <c r="D138" s="85" t="str">
        <f>C138</f>
        <v>Barkskin Elixir</v>
      </c>
      <c r="E138" s="85" t="s">
        <v>320</v>
      </c>
      <c r="F138" s="86">
        <v>2.0</v>
      </c>
      <c r="G138" s="87" t="s">
        <v>342</v>
      </c>
      <c r="H138" s="88" t="str">
        <f t="array" ref="H138">IF(G138="","",INDEX(Herbs!$J:$J,MATCH(G138,Herbs!$B:$B,0)))</f>
        <v/>
      </c>
      <c r="I138" s="13">
        <f t="array" ref="I138">IF(G138:G632="",0, INDEX(Herbs!A:A,MATCH(G138,Herbs!B:B,0)))</f>
        <v>2</v>
      </c>
      <c r="J138" s="89">
        <f t="array" ref="J138">IF(G138="","", SWITCH(INDEX(Herbs!$A:$A,MATCH(G138,Herbs!$B:$B,0)),1,1,2,3,3,9,4,36,5,180,6,1080,0)*F138)</f>
        <v>6</v>
      </c>
      <c r="K138" s="90" t="str">
        <f t="array" ref="K138">IF(G138="","",INDEX(Herbs!$C:$C,MATCH(G138,Herbs!$B:$B,0)))</f>
        <v>Controlling</v>
      </c>
      <c r="L138" s="89"/>
      <c r="M138" s="91"/>
      <c r="N138" s="88" t="str">
        <f t="array" ref="N138">IF(M138="","",INDEX(Herbs!$J:$J,MATCH(M138,Herbs!$B:$B,0)))</f>
        <v/>
      </c>
      <c r="O138" s="88">
        <f t="array" ref="O138">IF(M138:M632="",0, INDEX(Herbs!A:A,MATCH(M138,Herbs!B:B,0)))</f>
        <v>0</v>
      </c>
      <c r="P138" s="89" t="str">
        <f t="array" ref="P138">IF(M138="","", SWITCH(INDEX(Herbs!$A:$A,MATCH(M138,Herbs!$B:$B,0)),1,1,2,3,3,9,4,36,5,180,6,1080,0)*L138)</f>
        <v/>
      </c>
      <c r="Q138" s="90" t="str">
        <f t="array" ref="Q138">IF(M138="","",INDEX(Herbs!$C:$C,MATCH(M138,Herbs!$B:$B,0)))</f>
        <v/>
      </c>
      <c r="R138" s="89"/>
      <c r="S138" s="91"/>
      <c r="T138" s="88" t="str">
        <f t="array" ref="T138">IF(S138="","",INDEX(Herbs!$J:$J,MATCH(S138,Herbs!$B:$B,0)))</f>
        <v/>
      </c>
      <c r="U138" s="88">
        <f t="array" ref="U138">IF(S138:S632="",0, INDEX(Herbs!A:A,MATCH(S138,Herbs!B:B,0)))</f>
        <v>0</v>
      </c>
      <c r="V138" s="89" t="str">
        <f t="array" ref="V138">IF(S138="","", SWITCH(INDEX(Herbs!$A:$A,MATCH(S138,Herbs!$B:$B,0)),1,1,2,3,3,9,4,36,5,180,6,1080,0)*R138)</f>
        <v/>
      </c>
      <c r="W138" s="90" t="str">
        <f t="array" ref="W138">IF(S138="","",INDEX(Herbs!$C:$C,MATCH(S138,Herbs!$B:$B,0)))</f>
        <v/>
      </c>
    </row>
    <row r="139" ht="41.25" customHeight="1">
      <c r="C139" s="75"/>
      <c r="D139" s="85" t="str">
        <f>C138</f>
        <v>Barkskin Elixir</v>
      </c>
      <c r="E139" s="85" t="s">
        <v>322</v>
      </c>
      <c r="F139" s="89"/>
      <c r="G139" s="91"/>
      <c r="H139" s="88" t="str">
        <f t="array" ref="H139">IF(G139="","",INDEX(Herbs!$J:$J,MATCH(G139,Herbs!$B:$B,0)))</f>
        <v/>
      </c>
      <c r="I139" s="13">
        <f t="array" ref="I139">IF(G139:G632="",0, INDEX(Herbs!A:A,MATCH(G139,Herbs!B:B,0)))</f>
        <v>0</v>
      </c>
      <c r="J139" s="89" t="str">
        <f t="array" ref="J139">IF(G139="","", SWITCH(INDEX(Herbs!$A:$A,MATCH(G139,Herbs!$B:$B,0)),1,1,2,3,3,9,4,36,5,180,6,1080,0)*F139)</f>
        <v/>
      </c>
      <c r="K139" s="90" t="str">
        <f t="array" ref="K139">IF(G139="","",INDEX(Herbs!$C:$C,MATCH(G139,Herbs!$B:$B,0)))</f>
        <v/>
      </c>
      <c r="L139" s="89"/>
      <c r="M139" s="91"/>
      <c r="N139" s="88" t="str">
        <f t="array" ref="N139">IF(M139="","",INDEX(Herbs!$J:$J,MATCH(M139,Herbs!$B:$B,0)))</f>
        <v/>
      </c>
      <c r="O139" s="88">
        <f t="array" ref="O139">IF(M139:M632="",0, INDEX(Herbs!A:A,MATCH(M139,Herbs!B:B,0)))</f>
        <v>0</v>
      </c>
      <c r="P139" s="89" t="str">
        <f t="array" ref="P139">IF(M139="","", SWITCH(INDEX(Herbs!$A:$A,MATCH(M139,Herbs!$B:$B,0)),1,1,2,3,3,9,4,36,5,180,6,1080,0)*L139)</f>
        <v/>
      </c>
      <c r="Q139" s="90" t="str">
        <f t="array" ref="Q139">IF(M139="","",INDEX(Herbs!$C:$C,MATCH(M139,Herbs!$B:$B,0)))</f>
        <v/>
      </c>
      <c r="R139" s="89"/>
      <c r="S139" s="91"/>
      <c r="T139" s="88" t="str">
        <f t="array" ref="T139">IF(S139="","",INDEX(Herbs!$J:$J,MATCH(S139,Herbs!$B:$B,0)))</f>
        <v/>
      </c>
      <c r="U139" s="88">
        <f t="array" ref="U139">IF(S139:S632="",0, INDEX(Herbs!A:A,MATCH(S139,Herbs!B:B,0)))</f>
        <v>0</v>
      </c>
      <c r="V139" s="89" t="str">
        <f t="array" ref="V139">IF(S139="","", SWITCH(INDEX(Herbs!$A:$A,MATCH(S139,Herbs!$B:$B,0)),1,1,2,3,3,9,4,36,5,180,6,1080,0)*R139)</f>
        <v/>
      </c>
      <c r="W139" s="90" t="str">
        <f t="array" ref="W139">IF(S139="","",INDEX(Herbs!$C:$C,MATCH(S139,Herbs!$B:$B,0)))</f>
        <v/>
      </c>
    </row>
    <row r="140" ht="41.25" customHeight="1">
      <c r="C140" s="75"/>
      <c r="D140" s="85" t="str">
        <f>C138</f>
        <v>Barkskin Elixir</v>
      </c>
      <c r="E140" s="73" t="s">
        <v>323</v>
      </c>
      <c r="F140" s="86">
        <v>1.0</v>
      </c>
      <c r="G140" s="87" t="s">
        <v>356</v>
      </c>
      <c r="H140" s="88" t="str">
        <f t="array" ref="H140">IF(G140="","",INDEX(Herbs!$J:$J,MATCH(G140,Herbs!$B:$B,0)))</f>
        <v/>
      </c>
      <c r="I140" s="13">
        <f t="array" ref="I140">IF(G140:G632="",0, INDEX(Herbs!A:A,MATCH(G140,Herbs!B:B,0)))</f>
        <v>2</v>
      </c>
      <c r="J140" s="89">
        <f t="array" ref="J140">IF(G140="","", SWITCH(INDEX(Herbs!$A:$A,MATCH(G140,Herbs!$B:$B,0)),1,1,2,3,3,9,4,36,5,180,6,1080,0)*F140)</f>
        <v>3</v>
      </c>
      <c r="K140" s="90" t="str">
        <f t="array" ref="K140">IF(G140="","",INDEX(Herbs!$E:$E,MATCH(G140,Herbs!$B:$B,0)))</f>
        <v>Enforcing</v>
      </c>
      <c r="L140" s="89"/>
      <c r="M140" s="91"/>
      <c r="N140" s="88" t="str">
        <f t="array" ref="N140">IF(M140="","",INDEX(Herbs!$J:$J,MATCH(M140,Herbs!$B:$B,0)))</f>
        <v/>
      </c>
      <c r="O140" s="88">
        <f t="array" ref="O140">IF(M140:M632="",0, INDEX(Herbs!A:A,MATCH(M140,Herbs!B:B,0)))</f>
        <v>0</v>
      </c>
      <c r="P140" s="89" t="str">
        <f t="array" ref="P140">IF(M140="","", SWITCH(INDEX(Herbs!$A:$A,MATCH(M140,Herbs!$B:$B,0)),1,1,2,3,3,9,4,36,5,180,6,1080,0)*L140)</f>
        <v/>
      </c>
      <c r="Q140" s="90" t="str">
        <f t="array" ref="Q140">IF(M140="","",INDEX(Herbs!$E:$E,MATCH(M140,Herbs!$B:$B,0)))</f>
        <v/>
      </c>
      <c r="R140" s="89"/>
      <c r="S140" s="91"/>
      <c r="T140" s="88" t="str">
        <f t="array" ref="T140">IF(S140="","",INDEX(Herbs!$J:$J,MATCH(S140,Herbs!$B:$B,0)))</f>
        <v/>
      </c>
      <c r="U140" s="88">
        <f t="array" ref="U140">IF(S140:S632="",0, INDEX(Herbs!A:A,MATCH(S140,Herbs!B:B,0)))</f>
        <v>0</v>
      </c>
      <c r="V140" s="89" t="str">
        <f t="array" ref="V140">IF(S140="","", SWITCH(INDEX(Herbs!$A:$A,MATCH(S140,Herbs!$B:$B,0)),1,1,2,3,3,9,4,36,5,180,6,1080,0)*R140)</f>
        <v/>
      </c>
      <c r="W140" s="90" t="str">
        <f t="array" ref="W140">IF(S140="","",INDEX(Herbs!$E:$E,MATCH(S140,Herbs!$B:$B,0)))</f>
        <v/>
      </c>
    </row>
    <row r="141" ht="41.25" customHeight="1">
      <c r="C141" s="75"/>
      <c r="D141" s="85" t="str">
        <f>C138</f>
        <v>Barkskin Elixir</v>
      </c>
      <c r="E141" s="73" t="s">
        <v>325</v>
      </c>
      <c r="F141" s="86"/>
      <c r="G141" s="87"/>
      <c r="H141" s="88" t="str">
        <f t="array" ref="H141">IF(G141="","",INDEX(Herbs!$J:$J,MATCH(G141,Herbs!$B:$B,0)))</f>
        <v/>
      </c>
      <c r="I141" s="13">
        <f t="array" ref="I141">IF(G141:G632="",0, INDEX(Herbs!A:A,MATCH(G141,Herbs!B:B,0)))</f>
        <v>0</v>
      </c>
      <c r="J141" s="89" t="str">
        <f t="array" ref="J141">IF(G141="","", SWITCH(INDEX(Herbs!$A:$A,MATCH(G141,Herbs!$B:$B,0)),1,1,2,3,3,9,4,36,5,180,6,1080,0)*F141)</f>
        <v/>
      </c>
      <c r="K141" s="90" t="str">
        <f t="array" ref="K141">IF(G141="","",INDEX(Herbs!$E:$E,MATCH(G141,Herbs!$B:$B,0)))</f>
        <v/>
      </c>
      <c r="L141" s="89"/>
      <c r="M141" s="91"/>
      <c r="N141" s="88" t="str">
        <f t="array" ref="N141">IF(M141="","",INDEX(Herbs!$J:$J,MATCH(M141,Herbs!$B:$B,0)))</f>
        <v/>
      </c>
      <c r="O141" s="88">
        <f t="array" ref="O141">IF(M141:M632="",0, INDEX(Herbs!A:A,MATCH(M141,Herbs!B:B,0)))</f>
        <v>0</v>
      </c>
      <c r="P141" s="89" t="str">
        <f t="array" ref="P141">IF(M141="","", SWITCH(INDEX(Herbs!$A:$A,MATCH(M141,Herbs!$B:$B,0)),1,1,2,3,3,9,4,36,5,180,6,1080,0)*L141)</f>
        <v/>
      </c>
      <c r="Q141" s="90" t="str">
        <f t="array" ref="Q141">IF(M141="","",INDEX(Herbs!$E:$E,MATCH(M141,Herbs!$B:$B,0)))</f>
        <v/>
      </c>
      <c r="R141" s="89"/>
      <c r="S141" s="91"/>
      <c r="T141" s="88" t="str">
        <f t="array" ref="T141">IF(S141="","",INDEX(Herbs!$J:$J,MATCH(S141,Herbs!$B:$B,0)))</f>
        <v/>
      </c>
      <c r="U141" s="88">
        <f t="array" ref="U141">IF(S141:S632="",0, INDEX(Herbs!A:A,MATCH(S141,Herbs!B:B,0)))</f>
        <v>0</v>
      </c>
      <c r="V141" s="89" t="str">
        <f t="array" ref="V141">IF(S141="","", SWITCH(INDEX(Herbs!$A:$A,MATCH(S141,Herbs!$B:$B,0)),1,1,2,3,3,9,4,36,5,180,6,1080,0)*R141)</f>
        <v/>
      </c>
      <c r="W141" s="90" t="str">
        <f t="array" ref="W141">IF(S141="","",INDEX(Herbs!$E:$E,MATCH(S141,Herbs!$B:$B,0)))</f>
        <v/>
      </c>
    </row>
    <row r="142" ht="41.25" customHeight="1">
      <c r="A142" s="92"/>
      <c r="B142" s="92"/>
      <c r="C142" s="93"/>
      <c r="D142" s="94" t="str">
        <f>C138</f>
        <v>Barkskin Elixir</v>
      </c>
      <c r="E142" s="95" t="s">
        <v>326</v>
      </c>
      <c r="F142" s="96">
        <v>1.0</v>
      </c>
      <c r="G142" s="97" t="s">
        <v>341</v>
      </c>
      <c r="H142" s="98" t="str">
        <f t="array" ref="H142">IF(G142="","",INDEX(Herbs!$J:$J,MATCH(G142,Herbs!$B:$B,0)))</f>
        <v/>
      </c>
      <c r="I142" s="99">
        <f t="array" ref="I142">IF(G142:G632="",0, INDEX(Herbs!A:A,MATCH(G142,Herbs!B:B,0)))</f>
        <v>1</v>
      </c>
      <c r="J142" s="100">
        <f t="array" ref="J142">IF(G142="","", SWITCH(INDEX(Herbs!$A:$A,MATCH(G142,Herbs!$B:$B,0)),1,1,2,3,3,9,4,36,5,180,6,1080,0)*F142)</f>
        <v>1</v>
      </c>
      <c r="K142" s="101" t="str">
        <f t="array" ref="K142">IF(G142="","",INDEX(Herbs!$G:$G,MATCH(G142,Herbs!$B:$B,0)))</f>
        <v>Cold</v>
      </c>
      <c r="L142" s="100"/>
      <c r="M142" s="97"/>
      <c r="N142" s="98" t="str">
        <f t="array" ref="N142">IF(M142="","",INDEX(Herbs!$J:$J,MATCH(M142,Herbs!$B:$B,0)))</f>
        <v/>
      </c>
      <c r="O142" s="98">
        <f t="array" ref="O142">IF(M142:M632="",0, INDEX(Herbs!A:A,MATCH(M142,Herbs!B:B,0)))</f>
        <v>0</v>
      </c>
      <c r="P142" s="100" t="str">
        <f t="array" ref="P142">IF(M142="","", SWITCH(INDEX(Herbs!$A:$A,MATCH(M142,Herbs!$B:$B,0)),1,1,2,3,3,9,4,36,5,180,6,1080,0)*L142)</f>
        <v/>
      </c>
      <c r="Q142" s="101" t="str">
        <f t="array" ref="Q142">IF(M142="","",INDEX(Herbs!$G:$G,MATCH(M142,Herbs!$B:$B,0)))</f>
        <v/>
      </c>
      <c r="R142" s="100"/>
      <c r="S142" s="97"/>
      <c r="T142" s="98" t="str">
        <f t="array" ref="T142">IF(S142="","",INDEX(Herbs!$J:$J,MATCH(S142,Herbs!$B:$B,0)))</f>
        <v/>
      </c>
      <c r="U142" s="98">
        <f t="array" ref="U142">IF(S142:S632="",0, INDEX(Herbs!A:A,MATCH(S142,Herbs!B:B,0)))</f>
        <v>0</v>
      </c>
      <c r="V142" s="100" t="str">
        <f t="array" ref="V142">IF(S142="","", SWITCH(INDEX(Herbs!$A:$A,MATCH(S142,Herbs!$B:$B,0)),1,1,2,3,3,9,4,36,5,180,6,1080,0)*R142)</f>
        <v/>
      </c>
      <c r="W142" s="101" t="str">
        <f t="array" ref="W142">IF(S142="","",INDEX(Herbs!$G:$G,MATCH(S142,Herbs!$B:$B,0)))</f>
        <v/>
      </c>
    </row>
    <row r="143" ht="41.25" customHeight="1">
      <c r="A143" s="82" t="s">
        <v>91</v>
      </c>
      <c r="B143" s="83">
        <v>2.0</v>
      </c>
      <c r="C143" s="84" t="s">
        <v>95</v>
      </c>
      <c r="D143" s="85" t="str">
        <f>C143</f>
        <v>Stoneskin Elixir</v>
      </c>
      <c r="E143" s="85" t="s">
        <v>320</v>
      </c>
      <c r="F143" s="86">
        <v>3.0</v>
      </c>
      <c r="G143" s="87" t="s">
        <v>342</v>
      </c>
      <c r="H143" s="88" t="str">
        <f t="array" ref="H143">IF(G143="","",INDEX(Herbs!$J:$J,MATCH(G143,Herbs!$B:$B,0)))</f>
        <v/>
      </c>
      <c r="I143" s="13">
        <f t="array" ref="I143">IF(G143:G632="",0, INDEX(Herbs!A:A,MATCH(G143,Herbs!B:B,0)))</f>
        <v>2</v>
      </c>
      <c r="J143" s="89">
        <f t="array" ref="J143">IF(G143="","", SWITCH(INDEX(Herbs!$A:$A,MATCH(G143,Herbs!$B:$B,0)),1,1,2,3,3,9,4,36,5,180,6,1080,0)*F143)</f>
        <v>9</v>
      </c>
      <c r="K143" s="90" t="str">
        <f t="array" ref="K143">IF(G143="","",INDEX(Herbs!$C:$C,MATCH(G143,Herbs!$B:$B,0)))</f>
        <v>Controlling</v>
      </c>
      <c r="L143" s="89"/>
      <c r="M143" s="91"/>
      <c r="N143" s="88" t="str">
        <f t="array" ref="N143">IF(M143="","",INDEX(Herbs!$J:$J,MATCH(M143,Herbs!$B:$B,0)))</f>
        <v/>
      </c>
      <c r="O143" s="88">
        <f t="array" ref="O143">IF(M143:M632="",0, INDEX(Herbs!A:A,MATCH(M143,Herbs!B:B,0)))</f>
        <v>0</v>
      </c>
      <c r="P143" s="89" t="str">
        <f t="array" ref="P143">IF(M143="","", SWITCH(INDEX(Herbs!$A:$A,MATCH(M143,Herbs!$B:$B,0)),1,1,2,3,3,9,4,36,5,180,6,1080,0)*L143)</f>
        <v/>
      </c>
      <c r="Q143" s="90" t="str">
        <f t="array" ref="Q143">IF(M143="","",INDEX(Herbs!$C:$C,MATCH(M143,Herbs!$B:$B,0)))</f>
        <v/>
      </c>
      <c r="R143" s="89"/>
      <c r="S143" s="91"/>
      <c r="T143" s="88" t="str">
        <f t="array" ref="T143">IF(S143="","",INDEX(Herbs!$J:$J,MATCH(S143,Herbs!$B:$B,0)))</f>
        <v/>
      </c>
      <c r="U143" s="88">
        <f t="array" ref="U143">IF(S143:S632="",0, INDEX(Herbs!A:A,MATCH(S143,Herbs!B:B,0)))</f>
        <v>0</v>
      </c>
      <c r="V143" s="89" t="str">
        <f t="array" ref="V143">IF(S143="","", SWITCH(INDEX(Herbs!$A:$A,MATCH(S143,Herbs!$B:$B,0)),1,1,2,3,3,9,4,36,5,180,6,1080,0)*R143)</f>
        <v/>
      </c>
      <c r="W143" s="90" t="str">
        <f t="array" ref="W143">IF(S143="","",INDEX(Herbs!$C:$C,MATCH(S143,Herbs!$B:$B,0)))</f>
        <v/>
      </c>
    </row>
    <row r="144" ht="41.25" customHeight="1">
      <c r="C144" s="75"/>
      <c r="D144" s="85" t="str">
        <f>C143</f>
        <v>Stoneskin Elixir</v>
      </c>
      <c r="E144" s="85" t="s">
        <v>322</v>
      </c>
      <c r="F144" s="89"/>
      <c r="G144" s="91"/>
      <c r="H144" s="88" t="str">
        <f t="array" ref="H144">IF(G144="","",INDEX(Herbs!$J:$J,MATCH(G144,Herbs!$B:$B,0)))</f>
        <v/>
      </c>
      <c r="I144" s="13">
        <f t="array" ref="I144">IF(G144:G632="",0, INDEX(Herbs!A:A,MATCH(G144,Herbs!B:B,0)))</f>
        <v>0</v>
      </c>
      <c r="J144" s="89" t="str">
        <f t="array" ref="J144">IF(G144="","", SWITCH(INDEX(Herbs!$A:$A,MATCH(G144,Herbs!$B:$B,0)),1,1,2,3,3,9,4,36,5,180,6,1080,0)*F144)</f>
        <v/>
      </c>
      <c r="K144" s="90" t="str">
        <f t="array" ref="K144">IF(G144="","",INDEX(Herbs!$C:$C,MATCH(G144,Herbs!$B:$B,0)))</f>
        <v/>
      </c>
      <c r="L144" s="89"/>
      <c r="M144" s="91"/>
      <c r="N144" s="88" t="str">
        <f t="array" ref="N144">IF(M144="","",INDEX(Herbs!$J:$J,MATCH(M144,Herbs!$B:$B,0)))</f>
        <v/>
      </c>
      <c r="O144" s="88">
        <f t="array" ref="O144">IF(M144:M632="",0, INDEX(Herbs!A:A,MATCH(M144,Herbs!B:B,0)))</f>
        <v>0</v>
      </c>
      <c r="P144" s="89" t="str">
        <f t="array" ref="P144">IF(M144="","", SWITCH(INDEX(Herbs!$A:$A,MATCH(M144,Herbs!$B:$B,0)),1,1,2,3,3,9,4,36,5,180,6,1080,0)*L144)</f>
        <v/>
      </c>
      <c r="Q144" s="90" t="str">
        <f t="array" ref="Q144">IF(M144="","",INDEX(Herbs!$C:$C,MATCH(M144,Herbs!$B:$B,0)))</f>
        <v/>
      </c>
      <c r="R144" s="89"/>
      <c r="S144" s="91"/>
      <c r="T144" s="88" t="str">
        <f t="array" ref="T144">IF(S144="","",INDEX(Herbs!$J:$J,MATCH(S144,Herbs!$B:$B,0)))</f>
        <v/>
      </c>
      <c r="U144" s="88">
        <f t="array" ref="U144">IF(S144:S632="",0, INDEX(Herbs!A:A,MATCH(S144,Herbs!B:B,0)))</f>
        <v>0</v>
      </c>
      <c r="V144" s="89" t="str">
        <f t="array" ref="V144">IF(S144="","", SWITCH(INDEX(Herbs!$A:$A,MATCH(S144,Herbs!$B:$B,0)),1,1,2,3,3,9,4,36,5,180,6,1080,0)*R144)</f>
        <v/>
      </c>
      <c r="W144" s="90" t="str">
        <f t="array" ref="W144">IF(S144="","",INDEX(Herbs!$C:$C,MATCH(S144,Herbs!$B:$B,0)))</f>
        <v/>
      </c>
    </row>
    <row r="145" ht="41.25" customHeight="1">
      <c r="C145" s="75"/>
      <c r="D145" s="85" t="str">
        <f>C143</f>
        <v>Stoneskin Elixir</v>
      </c>
      <c r="E145" s="73" t="s">
        <v>323</v>
      </c>
      <c r="F145" s="86">
        <v>3.0</v>
      </c>
      <c r="G145" s="87" t="s">
        <v>356</v>
      </c>
      <c r="H145" s="88" t="str">
        <f t="array" ref="H145">IF(G145="","",INDEX(Herbs!$J:$J,MATCH(G145,Herbs!$B:$B,0)))</f>
        <v/>
      </c>
      <c r="I145" s="13">
        <f t="array" ref="I145">IF(G145:G632="",0, INDEX(Herbs!A:A,MATCH(G145,Herbs!B:B,0)))</f>
        <v>2</v>
      </c>
      <c r="J145" s="89">
        <f t="array" ref="J145">IF(G145="","", SWITCH(INDEX(Herbs!$A:$A,MATCH(G145,Herbs!$B:$B,0)),1,1,2,3,3,9,4,36,5,180,6,1080,0)*F145)</f>
        <v>9</v>
      </c>
      <c r="K145" s="90" t="str">
        <f t="array" ref="K145">IF(G145="","",INDEX(Herbs!$E:$E,MATCH(G145,Herbs!$B:$B,0)))</f>
        <v>Enforcing</v>
      </c>
      <c r="L145" s="89"/>
      <c r="M145" s="91"/>
      <c r="N145" s="88" t="str">
        <f t="array" ref="N145">IF(M145="","",INDEX(Herbs!$J:$J,MATCH(M145,Herbs!$B:$B,0)))</f>
        <v/>
      </c>
      <c r="O145" s="88">
        <f t="array" ref="O145">IF(M145:M632="",0, INDEX(Herbs!A:A,MATCH(M145,Herbs!B:B,0)))</f>
        <v>0</v>
      </c>
      <c r="P145" s="89" t="str">
        <f t="array" ref="P145">IF(M145="","", SWITCH(INDEX(Herbs!$A:$A,MATCH(M145,Herbs!$B:$B,0)),1,1,2,3,3,9,4,36,5,180,6,1080,0)*L145)</f>
        <v/>
      </c>
      <c r="Q145" s="90" t="str">
        <f t="array" ref="Q145">IF(M145="","",INDEX(Herbs!$E:$E,MATCH(M145,Herbs!$B:$B,0)))</f>
        <v/>
      </c>
      <c r="R145" s="89"/>
      <c r="S145" s="91"/>
      <c r="T145" s="88" t="str">
        <f t="array" ref="T145">IF(S145="","",INDEX(Herbs!$J:$J,MATCH(S145,Herbs!$B:$B,0)))</f>
        <v/>
      </c>
      <c r="U145" s="88">
        <f t="array" ref="U145">IF(S145:S632="",0, INDEX(Herbs!A:A,MATCH(S145,Herbs!B:B,0)))</f>
        <v>0</v>
      </c>
      <c r="V145" s="89" t="str">
        <f t="array" ref="V145">IF(S145="","", SWITCH(INDEX(Herbs!$A:$A,MATCH(S145,Herbs!$B:$B,0)),1,1,2,3,3,9,4,36,5,180,6,1080,0)*R145)</f>
        <v/>
      </c>
      <c r="W145" s="90" t="str">
        <f t="array" ref="W145">IF(S145="","",INDEX(Herbs!$E:$E,MATCH(S145,Herbs!$B:$B,0)))</f>
        <v/>
      </c>
    </row>
    <row r="146" ht="41.25" customHeight="1">
      <c r="C146" s="75"/>
      <c r="D146" s="85" t="str">
        <f>C143</f>
        <v>Stoneskin Elixir</v>
      </c>
      <c r="E146" s="73" t="s">
        <v>325</v>
      </c>
      <c r="F146" s="86"/>
      <c r="G146" s="87"/>
      <c r="H146" s="88" t="str">
        <f t="array" ref="H146">IF(G146="","",INDEX(Herbs!$J:$J,MATCH(G146,Herbs!$B:$B,0)))</f>
        <v/>
      </c>
      <c r="I146" s="13">
        <f t="array" ref="I146">IF(G146:G632="",0, INDEX(Herbs!A:A,MATCH(G146,Herbs!B:B,0)))</f>
        <v>0</v>
      </c>
      <c r="J146" s="89" t="str">
        <f t="array" ref="J146">IF(G146="","", SWITCH(INDEX(Herbs!$A:$A,MATCH(G146,Herbs!$B:$B,0)),1,1,2,3,3,9,4,36,5,180,6,1080,0)*F146)</f>
        <v/>
      </c>
      <c r="K146" s="90" t="str">
        <f t="array" ref="K146">IF(G146="","",INDEX(Herbs!$E:$E,MATCH(G146,Herbs!$B:$B,0)))</f>
        <v/>
      </c>
      <c r="L146" s="89"/>
      <c r="M146" s="91"/>
      <c r="N146" s="88" t="str">
        <f t="array" ref="N146">IF(M146="","",INDEX(Herbs!$J:$J,MATCH(M146,Herbs!$B:$B,0)))</f>
        <v/>
      </c>
      <c r="O146" s="88">
        <f t="array" ref="O146">IF(M146:M632="",0, INDEX(Herbs!A:A,MATCH(M146,Herbs!B:B,0)))</f>
        <v>0</v>
      </c>
      <c r="P146" s="89" t="str">
        <f t="array" ref="P146">IF(M146="","", SWITCH(INDEX(Herbs!$A:$A,MATCH(M146,Herbs!$B:$B,0)),1,1,2,3,3,9,4,36,5,180,6,1080,0)*L146)</f>
        <v/>
      </c>
      <c r="Q146" s="90" t="str">
        <f t="array" ref="Q146">IF(M146="","",INDEX(Herbs!$E:$E,MATCH(M146,Herbs!$B:$B,0)))</f>
        <v/>
      </c>
      <c r="R146" s="89"/>
      <c r="S146" s="91"/>
      <c r="T146" s="88" t="str">
        <f t="array" ref="T146">IF(S146="","",INDEX(Herbs!$J:$J,MATCH(S146,Herbs!$B:$B,0)))</f>
        <v/>
      </c>
      <c r="U146" s="88">
        <f t="array" ref="U146">IF(S146:S632="",0, INDEX(Herbs!A:A,MATCH(S146,Herbs!B:B,0)))</f>
        <v>0</v>
      </c>
      <c r="V146" s="89" t="str">
        <f t="array" ref="V146">IF(S146="","", SWITCH(INDEX(Herbs!$A:$A,MATCH(S146,Herbs!$B:$B,0)),1,1,2,3,3,9,4,36,5,180,6,1080,0)*R146)</f>
        <v/>
      </c>
      <c r="W146" s="90" t="str">
        <f t="array" ref="W146">IF(S146="","",INDEX(Herbs!$E:$E,MATCH(S146,Herbs!$B:$B,0)))</f>
        <v/>
      </c>
    </row>
    <row r="147" ht="41.25" customHeight="1">
      <c r="A147" s="92"/>
      <c r="B147" s="92"/>
      <c r="C147" s="93"/>
      <c r="D147" s="94" t="str">
        <f>C143</f>
        <v>Stoneskin Elixir</v>
      </c>
      <c r="E147" s="95" t="s">
        <v>326</v>
      </c>
      <c r="F147" s="96">
        <v>1.0</v>
      </c>
      <c r="G147" s="97" t="s">
        <v>344</v>
      </c>
      <c r="H147" s="98" t="str">
        <f t="array" ref="H147">IF(G147="","",INDEX(Herbs!$J:$J,MATCH(G147,Herbs!$B:$B,0)))</f>
        <v/>
      </c>
      <c r="I147" s="99">
        <f t="array" ref="I147">IF(G147:G632="",0, INDEX(Herbs!A:A,MATCH(G147,Herbs!B:B,0)))</f>
        <v>2</v>
      </c>
      <c r="J147" s="100">
        <f t="array" ref="J147">IF(G147="","", SWITCH(INDEX(Herbs!$A:$A,MATCH(G147,Herbs!$B:$B,0)),1,1,2,3,3,9,4,36,5,180,6,1080,0)*F147)</f>
        <v>3</v>
      </c>
      <c r="K147" s="101" t="str">
        <f t="array" ref="K147">IF(G147="","",INDEX(Herbs!$G:$G,MATCH(G147,Herbs!$B:$B,0)))</f>
        <v>Cold</v>
      </c>
      <c r="L147" s="100"/>
      <c r="M147" s="97"/>
      <c r="N147" s="98" t="str">
        <f t="array" ref="N147">IF(M147="","",INDEX(Herbs!$J:$J,MATCH(M147,Herbs!$B:$B,0)))</f>
        <v/>
      </c>
      <c r="O147" s="98">
        <f t="array" ref="O147">IF(M147:M632="",0, INDEX(Herbs!A:A,MATCH(M147,Herbs!B:B,0)))</f>
        <v>0</v>
      </c>
      <c r="P147" s="100" t="str">
        <f t="array" ref="P147">IF(M147="","", SWITCH(INDEX(Herbs!$A:$A,MATCH(M147,Herbs!$B:$B,0)),1,1,2,3,3,9,4,36,5,180,6,1080,0)*L147)</f>
        <v/>
      </c>
      <c r="Q147" s="101" t="str">
        <f t="array" ref="Q147">IF(M147="","",INDEX(Herbs!$G:$G,MATCH(M147,Herbs!$B:$B,0)))</f>
        <v/>
      </c>
      <c r="R147" s="100"/>
      <c r="S147" s="97"/>
      <c r="T147" s="98" t="str">
        <f t="array" ref="T147">IF(S147="","",INDEX(Herbs!$J:$J,MATCH(S147,Herbs!$B:$B,0)))</f>
        <v/>
      </c>
      <c r="U147" s="98">
        <f t="array" ref="U147">IF(S147:S632="",0, INDEX(Herbs!A:A,MATCH(S147,Herbs!B:B,0)))</f>
        <v>0</v>
      </c>
      <c r="V147" s="100" t="str">
        <f t="array" ref="V147">IF(S147="","", SWITCH(INDEX(Herbs!$A:$A,MATCH(S147,Herbs!$B:$B,0)),1,1,2,3,3,9,4,36,5,180,6,1080,0)*R147)</f>
        <v/>
      </c>
      <c r="W147" s="101" t="str">
        <f t="array" ref="W147">IF(S147="","",INDEX(Herbs!$G:$G,MATCH(S147,Herbs!$B:$B,0)))</f>
        <v/>
      </c>
    </row>
    <row r="148" ht="41.25" customHeight="1">
      <c r="A148" s="82" t="s">
        <v>91</v>
      </c>
      <c r="B148" s="83">
        <v>2.0</v>
      </c>
      <c r="C148" s="84" t="s">
        <v>97</v>
      </c>
      <c r="D148" s="85" t="str">
        <f>C148</f>
        <v>Great Tortoise Elixir</v>
      </c>
      <c r="E148" s="85" t="s">
        <v>320</v>
      </c>
      <c r="F148" s="86">
        <v>2.0</v>
      </c>
      <c r="G148" s="87" t="s">
        <v>324</v>
      </c>
      <c r="H148" s="88" t="str">
        <f t="array" ref="H148">IF(G148="","",INDEX(Herbs!$J:$J,MATCH(G148,Herbs!$B:$B,0)))</f>
        <v/>
      </c>
      <c r="I148" s="13">
        <f t="array" ref="I148">IF(G148:G632="",0, INDEX(Herbs!A:A,MATCH(G148,Herbs!B:B,0)))</f>
        <v>2</v>
      </c>
      <c r="J148" s="89">
        <f t="array" ref="J148">IF(G148="","", SWITCH(INDEX(Herbs!$A:$A,MATCH(G148,Herbs!$B:$B,0)),1,1,2,3,3,9,4,36,5,180,6,1080,0)*F148)</f>
        <v>6</v>
      </c>
      <c r="K148" s="90" t="str">
        <f t="array" ref="K148">IF(G148="","",INDEX(Herbs!$C:$C,MATCH(G148,Herbs!$B:$B,0)))</f>
        <v>Controlling</v>
      </c>
      <c r="L148" s="89"/>
      <c r="M148" s="91"/>
      <c r="N148" s="88" t="str">
        <f t="array" ref="N148">IF(M148="","",INDEX(Herbs!$J:$J,MATCH(M148,Herbs!$B:$B,0)))</f>
        <v/>
      </c>
      <c r="O148" s="88">
        <f t="array" ref="O148">IF(M148:M632="",0, INDEX(Herbs!A:A,MATCH(M148,Herbs!B:B,0)))</f>
        <v>0</v>
      </c>
      <c r="P148" s="89" t="str">
        <f t="array" ref="P148">IF(M148="","", SWITCH(INDEX(Herbs!$A:$A,MATCH(M148,Herbs!$B:$B,0)),1,1,2,3,3,9,4,36,5,180,6,1080,0)*L148)</f>
        <v/>
      </c>
      <c r="Q148" s="90" t="str">
        <f t="array" ref="Q148">IF(M148="","",INDEX(Herbs!$C:$C,MATCH(M148,Herbs!$B:$B,0)))</f>
        <v/>
      </c>
      <c r="R148" s="89"/>
      <c r="S148" s="91"/>
      <c r="T148" s="88" t="str">
        <f t="array" ref="T148">IF(S148="","",INDEX(Herbs!$J:$J,MATCH(S148,Herbs!$B:$B,0)))</f>
        <v/>
      </c>
      <c r="U148" s="88">
        <f t="array" ref="U148">IF(S148:S632="",0, INDEX(Herbs!A:A,MATCH(S148,Herbs!B:B,0)))</f>
        <v>0</v>
      </c>
      <c r="V148" s="89" t="str">
        <f t="array" ref="V148">IF(S148="","", SWITCH(INDEX(Herbs!$A:$A,MATCH(S148,Herbs!$B:$B,0)),1,1,2,3,3,9,4,36,5,180,6,1080,0)*R148)</f>
        <v/>
      </c>
      <c r="W148" s="90" t="str">
        <f t="array" ref="W148">IF(S148="","",INDEX(Herbs!$C:$C,MATCH(S148,Herbs!$B:$B,0)))</f>
        <v/>
      </c>
    </row>
    <row r="149" ht="41.25" customHeight="1">
      <c r="C149" s="75"/>
      <c r="D149" s="85" t="str">
        <f>C148</f>
        <v>Great Tortoise Elixir</v>
      </c>
      <c r="E149" s="85" t="s">
        <v>322</v>
      </c>
      <c r="F149" s="89"/>
      <c r="G149" s="91"/>
      <c r="H149" s="88" t="str">
        <f t="array" ref="H149">IF(G149="","",INDEX(Herbs!$J:$J,MATCH(G149,Herbs!$B:$B,0)))</f>
        <v/>
      </c>
      <c r="I149" s="13">
        <f t="array" ref="I149">IF(G149:G632="",0, INDEX(Herbs!A:A,MATCH(G149,Herbs!B:B,0)))</f>
        <v>0</v>
      </c>
      <c r="J149" s="89" t="str">
        <f t="array" ref="J149">IF(G149="","", SWITCH(INDEX(Herbs!$A:$A,MATCH(G149,Herbs!$B:$B,0)),1,1,2,3,3,9,4,36,5,180,6,1080,0)*F149)</f>
        <v/>
      </c>
      <c r="K149" s="90" t="str">
        <f t="array" ref="K149">IF(G149="","",INDEX(Herbs!$C:$C,MATCH(G149,Herbs!$B:$B,0)))</f>
        <v/>
      </c>
      <c r="L149" s="89"/>
      <c r="M149" s="91"/>
      <c r="N149" s="88" t="str">
        <f t="array" ref="N149">IF(M149="","",INDEX(Herbs!$J:$J,MATCH(M149,Herbs!$B:$B,0)))</f>
        <v/>
      </c>
      <c r="O149" s="88">
        <f t="array" ref="O149">IF(M149:M632="",0, INDEX(Herbs!A:A,MATCH(M149,Herbs!B:B,0)))</f>
        <v>0</v>
      </c>
      <c r="P149" s="89" t="str">
        <f t="array" ref="P149">IF(M149="","", SWITCH(INDEX(Herbs!$A:$A,MATCH(M149,Herbs!$B:$B,0)),1,1,2,3,3,9,4,36,5,180,6,1080,0)*L149)</f>
        <v/>
      </c>
      <c r="Q149" s="90" t="str">
        <f t="array" ref="Q149">IF(M149="","",INDEX(Herbs!$C:$C,MATCH(M149,Herbs!$B:$B,0)))</f>
        <v/>
      </c>
      <c r="R149" s="89"/>
      <c r="S149" s="91"/>
      <c r="T149" s="88" t="str">
        <f t="array" ref="T149">IF(S149="","",INDEX(Herbs!$J:$J,MATCH(S149,Herbs!$B:$B,0)))</f>
        <v/>
      </c>
      <c r="U149" s="88">
        <f t="array" ref="U149">IF(S149:S632="",0, INDEX(Herbs!A:A,MATCH(S149,Herbs!B:B,0)))</f>
        <v>0</v>
      </c>
      <c r="V149" s="89" t="str">
        <f t="array" ref="V149">IF(S149="","", SWITCH(INDEX(Herbs!$A:$A,MATCH(S149,Herbs!$B:$B,0)),1,1,2,3,3,9,4,36,5,180,6,1080,0)*R149)</f>
        <v/>
      </c>
      <c r="W149" s="90" t="str">
        <f t="array" ref="W149">IF(S149="","",INDEX(Herbs!$C:$C,MATCH(S149,Herbs!$B:$B,0)))</f>
        <v/>
      </c>
    </row>
    <row r="150" ht="41.25" customHeight="1">
      <c r="C150" s="75"/>
      <c r="D150" s="85" t="str">
        <f>C148</f>
        <v>Great Tortoise Elixir</v>
      </c>
      <c r="E150" s="73" t="s">
        <v>323</v>
      </c>
      <c r="F150" s="86">
        <v>4.0</v>
      </c>
      <c r="G150" s="87" t="s">
        <v>343</v>
      </c>
      <c r="H150" s="88" t="str">
        <f t="array" ref="H150">IF(G150="","",INDEX(Herbs!$J:$J,MATCH(G150,Herbs!$B:$B,0)))</f>
        <v/>
      </c>
      <c r="I150" s="13">
        <f t="array" ref="I150">IF(G150:G632="",0, INDEX(Herbs!A:A,MATCH(G150,Herbs!B:B,0)))</f>
        <v>2</v>
      </c>
      <c r="J150" s="89">
        <f t="array" ref="J150">IF(G150="","", SWITCH(INDEX(Herbs!$A:$A,MATCH(G150,Herbs!$B:$B,0)),1,1,2,3,3,9,4,36,5,180,6,1080,0)*F150)</f>
        <v>12</v>
      </c>
      <c r="K150" s="90" t="str">
        <f t="array" ref="K150">IF(G150="","",INDEX(Herbs!$E:$E,MATCH(G150,Herbs!$B:$B,0)))</f>
        <v>Chaos</v>
      </c>
      <c r="L150" s="89"/>
      <c r="M150" s="91"/>
      <c r="N150" s="88" t="str">
        <f t="array" ref="N150">IF(M150="","",INDEX(Herbs!$J:$J,MATCH(M150,Herbs!$B:$B,0)))</f>
        <v/>
      </c>
      <c r="O150" s="88">
        <f t="array" ref="O150">IF(M150:M632="",0, INDEX(Herbs!A:A,MATCH(M150,Herbs!B:B,0)))</f>
        <v>0</v>
      </c>
      <c r="P150" s="89" t="str">
        <f t="array" ref="P150">IF(M150="","", SWITCH(INDEX(Herbs!$A:$A,MATCH(M150,Herbs!$B:$B,0)),1,1,2,3,3,9,4,36,5,180,6,1080,0)*L150)</f>
        <v/>
      </c>
      <c r="Q150" s="90" t="str">
        <f t="array" ref="Q150">IF(M150="","",INDEX(Herbs!$E:$E,MATCH(M150,Herbs!$B:$B,0)))</f>
        <v/>
      </c>
      <c r="R150" s="89"/>
      <c r="S150" s="91"/>
      <c r="T150" s="88" t="str">
        <f t="array" ref="T150">IF(S150="","",INDEX(Herbs!$J:$J,MATCH(S150,Herbs!$B:$B,0)))</f>
        <v/>
      </c>
      <c r="U150" s="88">
        <f t="array" ref="U150">IF(S150:S632="",0, INDEX(Herbs!A:A,MATCH(S150,Herbs!B:B,0)))</f>
        <v>0</v>
      </c>
      <c r="V150" s="89" t="str">
        <f t="array" ref="V150">IF(S150="","", SWITCH(INDEX(Herbs!$A:$A,MATCH(S150,Herbs!$B:$B,0)),1,1,2,3,3,9,4,36,5,180,6,1080,0)*R150)</f>
        <v/>
      </c>
      <c r="W150" s="90" t="str">
        <f t="array" ref="W150">IF(S150="","",INDEX(Herbs!$E:$E,MATCH(S150,Herbs!$B:$B,0)))</f>
        <v/>
      </c>
    </row>
    <row r="151" ht="41.25" customHeight="1">
      <c r="C151" s="75"/>
      <c r="D151" s="85" t="str">
        <f>C148</f>
        <v>Great Tortoise Elixir</v>
      </c>
      <c r="E151" s="73" t="s">
        <v>325</v>
      </c>
      <c r="F151" s="86"/>
      <c r="G151" s="87"/>
      <c r="H151" s="88" t="str">
        <f t="array" ref="H151">IF(G151="","",INDEX(Herbs!$J:$J,MATCH(G151,Herbs!$B:$B,0)))</f>
        <v/>
      </c>
      <c r="I151" s="13">
        <f t="array" ref="I151">IF(G151:G632="",0, INDEX(Herbs!A:A,MATCH(G151,Herbs!B:B,0)))</f>
        <v>0</v>
      </c>
      <c r="J151" s="89" t="str">
        <f t="array" ref="J151">IF(G151="","", SWITCH(INDEX(Herbs!$A:$A,MATCH(G151,Herbs!$B:$B,0)),1,1,2,3,3,9,4,36,5,180,6,1080,0)*F151)</f>
        <v/>
      </c>
      <c r="K151" s="90" t="str">
        <f t="array" ref="K151">IF(G151="","",INDEX(Herbs!$E:$E,MATCH(G151,Herbs!$B:$B,0)))</f>
        <v/>
      </c>
      <c r="L151" s="89"/>
      <c r="M151" s="91"/>
      <c r="N151" s="88" t="str">
        <f t="array" ref="N151">IF(M151="","",INDEX(Herbs!$J:$J,MATCH(M151,Herbs!$B:$B,0)))</f>
        <v/>
      </c>
      <c r="O151" s="88">
        <f t="array" ref="O151">IF(M151:M632="",0, INDEX(Herbs!A:A,MATCH(M151,Herbs!B:B,0)))</f>
        <v>0</v>
      </c>
      <c r="P151" s="89" t="str">
        <f t="array" ref="P151">IF(M151="","", SWITCH(INDEX(Herbs!$A:$A,MATCH(M151,Herbs!$B:$B,0)),1,1,2,3,3,9,4,36,5,180,6,1080,0)*L151)</f>
        <v/>
      </c>
      <c r="Q151" s="90" t="str">
        <f t="array" ref="Q151">IF(M151="","",INDEX(Herbs!$E:$E,MATCH(M151,Herbs!$B:$B,0)))</f>
        <v/>
      </c>
      <c r="R151" s="89"/>
      <c r="S151" s="91"/>
      <c r="T151" s="88" t="str">
        <f t="array" ref="T151">IF(S151="","",INDEX(Herbs!$J:$J,MATCH(S151,Herbs!$B:$B,0)))</f>
        <v/>
      </c>
      <c r="U151" s="88">
        <f t="array" ref="U151">IF(S151:S632="",0, INDEX(Herbs!A:A,MATCH(S151,Herbs!B:B,0)))</f>
        <v>0</v>
      </c>
      <c r="V151" s="89" t="str">
        <f t="array" ref="V151">IF(S151="","", SWITCH(INDEX(Herbs!$A:$A,MATCH(S151,Herbs!$B:$B,0)),1,1,2,3,3,9,4,36,5,180,6,1080,0)*R151)</f>
        <v/>
      </c>
      <c r="W151" s="90" t="str">
        <f t="array" ref="W151">IF(S151="","",INDEX(Herbs!$E:$E,MATCH(S151,Herbs!$B:$B,0)))</f>
        <v/>
      </c>
    </row>
    <row r="152" ht="41.25" customHeight="1">
      <c r="A152" s="92"/>
      <c r="B152" s="92"/>
      <c r="C152" s="93"/>
      <c r="D152" s="94" t="str">
        <f>C148</f>
        <v>Great Tortoise Elixir</v>
      </c>
      <c r="E152" s="95" t="s">
        <v>326</v>
      </c>
      <c r="F152" s="96">
        <v>1.0</v>
      </c>
      <c r="G152" s="97" t="s">
        <v>345</v>
      </c>
      <c r="H152" s="98" t="str">
        <f t="array" ref="H152">IF(G152="","",INDEX(Herbs!$J:$J,MATCH(G152,Herbs!$B:$B,0)))</f>
        <v/>
      </c>
      <c r="I152" s="99">
        <f t="array" ref="I152">IF(G152:G632="",0, INDEX(Herbs!A:A,MATCH(G152,Herbs!B:B,0)))</f>
        <v>2</v>
      </c>
      <c r="J152" s="100">
        <f t="array" ref="J152">IF(G152="","", SWITCH(INDEX(Herbs!$A:$A,MATCH(G152,Herbs!$B:$B,0)),1,1,2,3,3,9,4,36,5,180,6,1080,0)*F152)</f>
        <v>3</v>
      </c>
      <c r="K152" s="101" t="str">
        <f t="array" ref="K152">IF(G152="","",INDEX(Herbs!$G:$G,MATCH(G152,Herbs!$B:$B,0)))</f>
        <v>Cold</v>
      </c>
      <c r="L152" s="100"/>
      <c r="M152" s="97"/>
      <c r="N152" s="98" t="str">
        <f t="array" ref="N152">IF(M152="","",INDEX(Herbs!$J:$J,MATCH(M152,Herbs!$B:$B,0)))</f>
        <v/>
      </c>
      <c r="O152" s="98">
        <f t="array" ref="O152">IF(M152:M632="",0, INDEX(Herbs!A:A,MATCH(M152,Herbs!B:B,0)))</f>
        <v>0</v>
      </c>
      <c r="P152" s="100" t="str">
        <f t="array" ref="P152">IF(M152="","", SWITCH(INDEX(Herbs!$A:$A,MATCH(M152,Herbs!$B:$B,0)),1,1,2,3,3,9,4,36,5,180,6,1080,0)*L152)</f>
        <v/>
      </c>
      <c r="Q152" s="101" t="str">
        <f t="array" ref="Q152">IF(M152="","",INDEX(Herbs!$G:$G,MATCH(M152,Herbs!$B:$B,0)))</f>
        <v/>
      </c>
      <c r="R152" s="100"/>
      <c r="S152" s="97"/>
      <c r="T152" s="98" t="str">
        <f t="array" ref="T152">IF(S152="","",INDEX(Herbs!$J:$J,MATCH(S152,Herbs!$B:$B,0)))</f>
        <v/>
      </c>
      <c r="U152" s="98">
        <f t="array" ref="U152">IF(S152:S632="",0, INDEX(Herbs!A:A,MATCH(S152,Herbs!B:B,0)))</f>
        <v>0</v>
      </c>
      <c r="V152" s="100" t="str">
        <f t="array" ref="V152">IF(S152="","", SWITCH(INDEX(Herbs!$A:$A,MATCH(S152,Herbs!$B:$B,0)),1,1,2,3,3,9,4,36,5,180,6,1080,0)*R152)</f>
        <v/>
      </c>
      <c r="W152" s="101" t="str">
        <f t="array" ref="W152">IF(S152="","",INDEX(Herbs!$G:$G,MATCH(S152,Herbs!$B:$B,0)))</f>
        <v/>
      </c>
    </row>
    <row r="153" ht="41.25" customHeight="1">
      <c r="A153" s="82" t="s">
        <v>91</v>
      </c>
      <c r="B153" s="83">
        <v>3.0</v>
      </c>
      <c r="C153" s="84" t="s">
        <v>99</v>
      </c>
      <c r="D153" s="85" t="str">
        <f>C153</f>
        <v>Xuanwu Elixir</v>
      </c>
      <c r="E153" s="85" t="s">
        <v>320</v>
      </c>
      <c r="F153" s="86">
        <v>3.0</v>
      </c>
      <c r="G153" s="87" t="s">
        <v>332</v>
      </c>
      <c r="H153" s="88" t="str">
        <f t="array" ref="H153">IF(G153="","",INDEX(Herbs!$J:$J,MATCH(G153,Herbs!$B:$B,0)))</f>
        <v/>
      </c>
      <c r="I153" s="13">
        <f t="array" ref="I153">IF(G153:G632="",0, INDEX(Herbs!A:A,MATCH(G153,Herbs!B:B,0)))</f>
        <v>3</v>
      </c>
      <c r="J153" s="89">
        <f t="array" ref="J153">IF(G153="","", SWITCH(INDEX(Herbs!$A:$A,MATCH(G153,Herbs!$B:$B,0)),1,1,2,3,3,9,4,36,5,180,6,1080,0)*F153)</f>
        <v>27</v>
      </c>
      <c r="K153" s="90" t="str">
        <f t="array" ref="K153">IF(G153="","",INDEX(Herbs!$C:$C,MATCH(G153,Herbs!$B:$B,0)))</f>
        <v>Controlling</v>
      </c>
      <c r="L153" s="89">
        <v>3.0</v>
      </c>
      <c r="M153" s="91" t="s">
        <v>332</v>
      </c>
      <c r="N153" s="88" t="str">
        <f t="array" ref="N153">IF(M153="","",INDEX(Herbs!$J:$J,MATCH(M153,Herbs!$B:$B,0)))</f>
        <v/>
      </c>
      <c r="O153" s="88">
        <f t="array" ref="O153">IF(M153:M632="",0, INDEX(Herbs!A:A,MATCH(M153,Herbs!B:B,0)))</f>
        <v>3</v>
      </c>
      <c r="P153" s="89">
        <f t="array" ref="P153">IF(M153="","", SWITCH(INDEX(Herbs!$A:$A,MATCH(M153,Herbs!$B:$B,0)),1,1,2,3,3,9,4,36,5,180,6,1080,0)*L153)</f>
        <v>27</v>
      </c>
      <c r="Q153" s="90" t="str">
        <f t="array" ref="Q153">IF(M153="","",INDEX(Herbs!$C:$C,MATCH(M153,Herbs!$B:$B,0)))</f>
        <v>Controlling</v>
      </c>
      <c r="R153" s="89"/>
      <c r="S153" s="91"/>
      <c r="T153" s="88" t="str">
        <f t="array" ref="T153">IF(S153="","",INDEX(Herbs!$J:$J,MATCH(S153,Herbs!$B:$B,0)))</f>
        <v/>
      </c>
      <c r="U153" s="88">
        <f t="array" ref="U153">IF(S153:S632="",0, INDEX(Herbs!A:A,MATCH(S153,Herbs!B:B,0)))</f>
        <v>0</v>
      </c>
      <c r="V153" s="89" t="str">
        <f t="array" ref="V153">IF(S153="","", SWITCH(INDEX(Herbs!$A:$A,MATCH(S153,Herbs!$B:$B,0)),1,1,2,3,3,9,4,36,5,180,6,1080,0)*R153)</f>
        <v/>
      </c>
      <c r="W153" s="90" t="str">
        <f t="array" ref="W153">IF(S153="","",INDEX(Herbs!$C:$C,MATCH(S153,Herbs!$B:$B,0)))</f>
        <v/>
      </c>
    </row>
    <row r="154" ht="41.25" customHeight="1">
      <c r="C154" s="75"/>
      <c r="D154" s="85" t="str">
        <f>C153</f>
        <v>Xuanwu Elixir</v>
      </c>
      <c r="E154" s="85" t="s">
        <v>322</v>
      </c>
      <c r="F154" s="89"/>
      <c r="G154" s="91"/>
      <c r="H154" s="88" t="str">
        <f t="array" ref="H154">IF(G154="","",INDEX(Herbs!$J:$J,MATCH(G154,Herbs!$B:$B,0)))</f>
        <v/>
      </c>
      <c r="I154" s="13">
        <f t="array" ref="I154">IF(G154:G632="",0, INDEX(Herbs!A:A,MATCH(G154,Herbs!B:B,0)))</f>
        <v>0</v>
      </c>
      <c r="J154" s="89" t="str">
        <f t="array" ref="J154">IF(G154="","", SWITCH(INDEX(Herbs!$A:$A,MATCH(G154,Herbs!$B:$B,0)),1,1,2,3,3,9,4,36,5,180,6,1080,0)*F154)</f>
        <v/>
      </c>
      <c r="K154" s="90" t="str">
        <f t="array" ref="K154">IF(G154="","",INDEX(Herbs!$C:$C,MATCH(G154,Herbs!$B:$B,0)))</f>
        <v/>
      </c>
      <c r="L154" s="89"/>
      <c r="M154" s="91"/>
      <c r="N154" s="88" t="str">
        <f t="array" ref="N154">IF(M154="","",INDEX(Herbs!$J:$J,MATCH(M154,Herbs!$B:$B,0)))</f>
        <v/>
      </c>
      <c r="O154" s="88">
        <f t="array" ref="O154">IF(M154:M632="",0, INDEX(Herbs!A:A,MATCH(M154,Herbs!B:B,0)))</f>
        <v>0</v>
      </c>
      <c r="P154" s="89" t="str">
        <f t="array" ref="P154">IF(M154="","", SWITCH(INDEX(Herbs!$A:$A,MATCH(M154,Herbs!$B:$B,0)),1,1,2,3,3,9,4,36,5,180,6,1080,0)*L154)</f>
        <v/>
      </c>
      <c r="Q154" s="90" t="str">
        <f t="array" ref="Q154">IF(M154="","",INDEX(Herbs!$C:$C,MATCH(M154,Herbs!$B:$B,0)))</f>
        <v/>
      </c>
      <c r="R154" s="89"/>
      <c r="S154" s="91"/>
      <c r="T154" s="88" t="str">
        <f t="array" ref="T154">IF(S154="","",INDEX(Herbs!$J:$J,MATCH(S154,Herbs!$B:$B,0)))</f>
        <v/>
      </c>
      <c r="U154" s="88">
        <f t="array" ref="U154">IF(S154:S632="",0, INDEX(Herbs!A:A,MATCH(S154,Herbs!B:B,0)))</f>
        <v>0</v>
      </c>
      <c r="V154" s="89" t="str">
        <f t="array" ref="V154">IF(S154="","", SWITCH(INDEX(Herbs!$A:$A,MATCH(S154,Herbs!$B:$B,0)),1,1,2,3,3,9,4,36,5,180,6,1080,0)*R154)</f>
        <v/>
      </c>
      <c r="W154" s="90" t="str">
        <f t="array" ref="W154">IF(S154="","",INDEX(Herbs!$C:$C,MATCH(S154,Herbs!$B:$B,0)))</f>
        <v/>
      </c>
    </row>
    <row r="155" ht="41.25" customHeight="1">
      <c r="C155" s="75"/>
      <c r="D155" s="85" t="str">
        <f>C153</f>
        <v>Xuanwu Elixir</v>
      </c>
      <c r="E155" s="73" t="s">
        <v>323</v>
      </c>
      <c r="F155" s="86">
        <v>4.0</v>
      </c>
      <c r="G155" s="87" t="s">
        <v>343</v>
      </c>
      <c r="H155" s="88" t="str">
        <f t="array" ref="H155">IF(G155="","",INDEX(Herbs!$J:$J,MATCH(G155,Herbs!$B:$B,0)))</f>
        <v/>
      </c>
      <c r="I155" s="13">
        <f t="array" ref="I155">IF(G155:G632="",0, INDEX(Herbs!A:A,MATCH(G155,Herbs!B:B,0)))</f>
        <v>2</v>
      </c>
      <c r="J155" s="89">
        <f t="array" ref="J155">IF(G155="","", SWITCH(INDEX(Herbs!$A:$A,MATCH(G155,Herbs!$B:$B,0)),1,1,2,3,3,9,4,36,5,180,6,1080,0)*F155)</f>
        <v>12</v>
      </c>
      <c r="K155" s="90" t="str">
        <f t="array" ref="K155">IF(G155="","",INDEX(Herbs!$E:$E,MATCH(G155,Herbs!$B:$B,0)))</f>
        <v>Chaos</v>
      </c>
      <c r="L155" s="89">
        <v>1.0</v>
      </c>
      <c r="M155" s="91" t="s">
        <v>349</v>
      </c>
      <c r="N155" s="88" t="str">
        <f t="array" ref="N155">IF(M155="","",INDEX(Herbs!$J:$J,MATCH(M155,Herbs!$B:$B,0)))</f>
        <v/>
      </c>
      <c r="O155" s="88">
        <f t="array" ref="O155">IF(M155:M632="",0, INDEX(Herbs!A:A,MATCH(M155,Herbs!B:B,0)))</f>
        <v>3</v>
      </c>
      <c r="P155" s="89">
        <f t="array" ref="P155">IF(M155="","", SWITCH(INDEX(Herbs!$A:$A,MATCH(M155,Herbs!$B:$B,0)),1,1,2,3,3,9,4,36,5,180,6,1080,0)*L155)</f>
        <v>9</v>
      </c>
      <c r="Q155" s="90" t="str">
        <f t="array" ref="Q155">IF(M155="","",INDEX(Herbs!$E:$E,MATCH(M155,Herbs!$B:$B,0)))</f>
        <v>Chaos</v>
      </c>
      <c r="R155" s="89"/>
      <c r="S155" s="91"/>
      <c r="T155" s="88" t="str">
        <f t="array" ref="T155">IF(S155="","",INDEX(Herbs!$J:$J,MATCH(S155,Herbs!$B:$B,0)))</f>
        <v/>
      </c>
      <c r="U155" s="88">
        <f t="array" ref="U155">IF(S155:S632="",0, INDEX(Herbs!A:A,MATCH(S155,Herbs!B:B,0)))</f>
        <v>0</v>
      </c>
      <c r="V155" s="89" t="str">
        <f t="array" ref="V155">IF(S155="","", SWITCH(INDEX(Herbs!$A:$A,MATCH(S155,Herbs!$B:$B,0)),1,1,2,3,3,9,4,36,5,180,6,1080,0)*R155)</f>
        <v/>
      </c>
      <c r="W155" s="90" t="str">
        <f t="array" ref="W155">IF(S155="","",INDEX(Herbs!$E:$E,MATCH(S155,Herbs!$B:$B,0)))</f>
        <v/>
      </c>
    </row>
    <row r="156" ht="41.25" customHeight="1">
      <c r="C156" s="75"/>
      <c r="D156" s="85" t="str">
        <f>C153</f>
        <v>Xuanwu Elixir</v>
      </c>
      <c r="E156" s="73" t="s">
        <v>325</v>
      </c>
      <c r="F156" s="86"/>
      <c r="G156" s="87"/>
      <c r="H156" s="88" t="str">
        <f t="array" ref="H156">IF(G156="","",INDEX(Herbs!$J:$J,MATCH(G156,Herbs!$B:$B,0)))</f>
        <v/>
      </c>
      <c r="I156" s="13">
        <f t="array" ref="I156">IF(G156:G632="",0, INDEX(Herbs!A:A,MATCH(G156,Herbs!B:B,0)))</f>
        <v>0</v>
      </c>
      <c r="J156" s="89" t="str">
        <f t="array" ref="J156">IF(G156="","", SWITCH(INDEX(Herbs!$A:$A,MATCH(G156,Herbs!$B:$B,0)),1,1,2,3,3,9,4,36,5,180,6,1080,0)*F156)</f>
        <v/>
      </c>
      <c r="K156" s="90" t="str">
        <f t="array" ref="K156">IF(G156="","",INDEX(Herbs!$E:$E,MATCH(G156,Herbs!$B:$B,0)))</f>
        <v/>
      </c>
      <c r="L156" s="89">
        <v>3.0</v>
      </c>
      <c r="M156" s="91" t="s">
        <v>340</v>
      </c>
      <c r="N156" s="88" t="str">
        <f t="array" ref="N156">IF(M156="","",INDEX(Herbs!$J:$J,MATCH(M156,Herbs!$B:$B,0)))</f>
        <v/>
      </c>
      <c r="O156" s="88">
        <f t="array" ref="O156">IF(M156:M632="",0, INDEX(Herbs!A:A,MATCH(M156,Herbs!B:B,0)))</f>
        <v>1</v>
      </c>
      <c r="P156" s="89">
        <f t="array" ref="P156">IF(M156="","", SWITCH(INDEX(Herbs!$A:$A,MATCH(M156,Herbs!$B:$B,0)),1,1,2,3,3,9,4,36,5,180,6,1080,0)*L156)</f>
        <v>3</v>
      </c>
      <c r="Q156" s="90" t="str">
        <f t="array" ref="Q156">IF(M156="","",INDEX(Herbs!$E:$E,MATCH(M156,Herbs!$B:$B,0)))</f>
        <v>Chaos</v>
      </c>
      <c r="R156" s="89"/>
      <c r="S156" s="91"/>
      <c r="T156" s="88" t="str">
        <f t="array" ref="T156">IF(S156="","",INDEX(Herbs!$J:$J,MATCH(S156,Herbs!$B:$B,0)))</f>
        <v/>
      </c>
      <c r="U156" s="88">
        <f t="array" ref="U156">IF(S156:S632="",0, INDEX(Herbs!A:A,MATCH(S156,Herbs!B:B,0)))</f>
        <v>0</v>
      </c>
      <c r="V156" s="89" t="str">
        <f t="array" ref="V156">IF(S156="","", SWITCH(INDEX(Herbs!$A:$A,MATCH(S156,Herbs!$B:$B,0)),1,1,2,3,3,9,4,36,5,180,6,1080,0)*R156)</f>
        <v/>
      </c>
      <c r="W156" s="90" t="str">
        <f t="array" ref="W156">IF(S156="","",INDEX(Herbs!$E:$E,MATCH(S156,Herbs!$B:$B,0)))</f>
        <v/>
      </c>
    </row>
    <row r="157" ht="41.25" customHeight="1">
      <c r="A157" s="92"/>
      <c r="B157" s="92"/>
      <c r="C157" s="93"/>
      <c r="D157" s="94" t="str">
        <f>C153</f>
        <v>Xuanwu Elixir</v>
      </c>
      <c r="E157" s="95" t="s">
        <v>326</v>
      </c>
      <c r="F157" s="96">
        <v>1.0</v>
      </c>
      <c r="G157" s="97" t="s">
        <v>338</v>
      </c>
      <c r="H157" s="98" t="str">
        <f t="array" ref="H157">IF(G157="","",INDEX(Herbs!$J:$J,MATCH(G157,Herbs!$B:$B,0)))</f>
        <v/>
      </c>
      <c r="I157" s="99">
        <f t="array" ref="I157">IF(G157:G632="",0, INDEX(Herbs!A:A,MATCH(G157,Herbs!B:B,0)))</f>
        <v>2</v>
      </c>
      <c r="J157" s="100">
        <f t="array" ref="J157">IF(G157="","", SWITCH(INDEX(Herbs!$A:$A,MATCH(G157,Herbs!$B:$B,0)),1,1,2,3,3,9,4,36,5,180,6,1080,0)*F157)</f>
        <v>3</v>
      </c>
      <c r="K157" s="101" t="str">
        <f t="array" ref="K157">IF(G157="","",INDEX(Herbs!$G:$G,MATCH(G157,Herbs!$B:$B,0)))</f>
        <v>Heat</v>
      </c>
      <c r="L157" s="100">
        <v>1.0</v>
      </c>
      <c r="M157" s="97" t="s">
        <v>330</v>
      </c>
      <c r="N157" s="98" t="str">
        <f t="array" ref="N157">IF(M157="","",INDEX(Herbs!$J:$J,MATCH(M157,Herbs!$B:$B,0)))</f>
        <v/>
      </c>
      <c r="O157" s="98">
        <f t="array" ref="O157">IF(M157:M632="",0, INDEX(Herbs!A:A,MATCH(M157,Herbs!B:B,0)))</f>
        <v>2</v>
      </c>
      <c r="P157" s="100">
        <f t="array" ref="P157">IF(M157="","", SWITCH(INDEX(Herbs!$A:$A,MATCH(M157,Herbs!$B:$B,0)),1,1,2,3,3,9,4,36,5,180,6,1080,0)*L157)</f>
        <v>3</v>
      </c>
      <c r="Q157" s="101" t="str">
        <f t="array" ref="Q157">IF(M157="","",INDEX(Herbs!$G:$G,MATCH(M157,Herbs!$B:$B,0)))</f>
        <v>Balanced</v>
      </c>
      <c r="R157" s="100"/>
      <c r="S157" s="97"/>
      <c r="T157" s="98" t="str">
        <f t="array" ref="T157">IF(S157="","",INDEX(Herbs!$J:$J,MATCH(S157,Herbs!$B:$B,0)))</f>
        <v/>
      </c>
      <c r="U157" s="98">
        <f t="array" ref="U157">IF(S157:S632="",0, INDEX(Herbs!A:A,MATCH(S157,Herbs!B:B,0)))</f>
        <v>0</v>
      </c>
      <c r="V157" s="100" t="str">
        <f t="array" ref="V157">IF(S157="","", SWITCH(INDEX(Herbs!$A:$A,MATCH(S157,Herbs!$B:$B,0)),1,1,2,3,3,9,4,36,5,180,6,1080,0)*R157)</f>
        <v/>
      </c>
      <c r="W157" s="101" t="str">
        <f t="array" ref="W157">IF(S157="","",INDEX(Herbs!$G:$G,MATCH(S157,Herbs!$B:$B,0)))</f>
        <v/>
      </c>
    </row>
    <row r="158" ht="41.25" customHeight="1">
      <c r="A158" s="82" t="s">
        <v>102</v>
      </c>
      <c r="B158" s="83">
        <v>1.0</v>
      </c>
      <c r="C158" s="84" t="s">
        <v>101</v>
      </c>
      <c r="D158" s="85" t="str">
        <f>C158</f>
        <v>Mind Clearing Elixir</v>
      </c>
      <c r="E158" s="85" t="s">
        <v>320</v>
      </c>
      <c r="F158" s="86">
        <v>1.0</v>
      </c>
      <c r="G158" s="87" t="s">
        <v>321</v>
      </c>
      <c r="H158" s="88" t="str">
        <f t="array" ref="H158">IF(G158="","",INDEX(Herbs!$J:$J,MATCH(G158,Herbs!$B:$B,0)))</f>
        <v/>
      </c>
      <c r="I158" s="13">
        <f t="array" ref="I158">IF(G158:G632="",0, INDEX(Herbs!A:A,MATCH(G158,Herbs!B:B,0)))</f>
        <v>2</v>
      </c>
      <c r="J158" s="89">
        <f t="array" ref="J158">IF(G158="","", SWITCH(INDEX(Herbs!$A:$A,MATCH(G158,Herbs!$B:$B,0)),1,1,2,3,3,9,4,36,5,180,6,1080,0)*F158)</f>
        <v>3</v>
      </c>
      <c r="K158" s="90" t="str">
        <f t="array" ref="K158">IF(G158="","",INDEX(Herbs!$C:$C,MATCH(G158,Herbs!$B:$B,0)))</f>
        <v>Agitating</v>
      </c>
      <c r="L158" s="89"/>
      <c r="M158" s="91"/>
      <c r="N158" s="88" t="str">
        <f t="array" ref="N158">IF(M158="","",INDEX(Herbs!$J:$J,MATCH(M158,Herbs!$B:$B,0)))</f>
        <v/>
      </c>
      <c r="O158" s="88">
        <f t="array" ref="O158">IF(M158:M632="",0, INDEX(Herbs!A:A,MATCH(M158,Herbs!B:B,0)))</f>
        <v>0</v>
      </c>
      <c r="P158" s="89" t="str">
        <f t="array" ref="P158">IF(M158="","", SWITCH(INDEX(Herbs!$A:$A,MATCH(M158,Herbs!$B:$B,0)),1,1,2,3,3,9,4,36,5,180,6,1080,0)*L158)</f>
        <v/>
      </c>
      <c r="Q158" s="90" t="str">
        <f t="array" ref="Q158">IF(M158="","",INDEX(Herbs!$C:$C,MATCH(M158,Herbs!$B:$B,0)))</f>
        <v/>
      </c>
      <c r="R158" s="89"/>
      <c r="S158" s="91"/>
      <c r="T158" s="88" t="str">
        <f t="array" ref="T158">IF(S158="","",INDEX(Herbs!$J:$J,MATCH(S158,Herbs!$B:$B,0)))</f>
        <v/>
      </c>
      <c r="U158" s="88">
        <f t="array" ref="U158">IF(S158:S632="",0, INDEX(Herbs!A:A,MATCH(S158,Herbs!B:B,0)))</f>
        <v>0</v>
      </c>
      <c r="V158" s="89" t="str">
        <f t="array" ref="V158">IF(S158="","", SWITCH(INDEX(Herbs!$A:$A,MATCH(S158,Herbs!$B:$B,0)),1,1,2,3,3,9,4,36,5,180,6,1080,0)*R158)</f>
        <v/>
      </c>
      <c r="W158" s="90" t="str">
        <f t="array" ref="W158">IF(S158="","",INDEX(Herbs!$C:$C,MATCH(S158,Herbs!$B:$B,0)))</f>
        <v/>
      </c>
    </row>
    <row r="159" ht="41.25" customHeight="1">
      <c r="C159" s="75"/>
      <c r="D159" s="85" t="str">
        <f>C158</f>
        <v>Mind Clearing Elixir</v>
      </c>
      <c r="E159" s="85" t="s">
        <v>322</v>
      </c>
      <c r="F159" s="89"/>
      <c r="G159" s="91"/>
      <c r="H159" s="88" t="str">
        <f t="array" ref="H159">IF(G159="","",INDEX(Herbs!$J:$J,MATCH(G159,Herbs!$B:$B,0)))</f>
        <v/>
      </c>
      <c r="I159" s="13">
        <f t="array" ref="I159">IF(G159:G632="",0, INDEX(Herbs!A:A,MATCH(G159,Herbs!B:B,0)))</f>
        <v>0</v>
      </c>
      <c r="J159" s="89" t="str">
        <f t="array" ref="J159">IF(G159="","", SWITCH(INDEX(Herbs!$A:$A,MATCH(G159,Herbs!$B:$B,0)),1,1,2,3,3,9,4,36,5,180,6,1080,0)*F159)</f>
        <v/>
      </c>
      <c r="K159" s="90" t="str">
        <f t="array" ref="K159">IF(G159="","",INDEX(Herbs!$C:$C,MATCH(G159,Herbs!$B:$B,0)))</f>
        <v/>
      </c>
      <c r="L159" s="89"/>
      <c r="M159" s="91"/>
      <c r="N159" s="88" t="str">
        <f t="array" ref="N159">IF(M159="","",INDEX(Herbs!$J:$J,MATCH(M159,Herbs!$B:$B,0)))</f>
        <v/>
      </c>
      <c r="O159" s="88">
        <f t="array" ref="O159">IF(M159:M632="",0, INDEX(Herbs!A:A,MATCH(M159,Herbs!B:B,0)))</f>
        <v>0</v>
      </c>
      <c r="P159" s="89" t="str">
        <f t="array" ref="P159">IF(M159="","", SWITCH(INDEX(Herbs!$A:$A,MATCH(M159,Herbs!$B:$B,0)),1,1,2,3,3,9,4,36,5,180,6,1080,0)*L159)</f>
        <v/>
      </c>
      <c r="Q159" s="90" t="str">
        <f t="array" ref="Q159">IF(M159="","",INDEX(Herbs!$C:$C,MATCH(M159,Herbs!$B:$B,0)))</f>
        <v/>
      </c>
      <c r="R159" s="89"/>
      <c r="S159" s="91"/>
      <c r="T159" s="88" t="str">
        <f t="array" ref="T159">IF(S159="","",INDEX(Herbs!$J:$J,MATCH(S159,Herbs!$B:$B,0)))</f>
        <v/>
      </c>
      <c r="U159" s="88">
        <f t="array" ref="U159">IF(S159:S632="",0, INDEX(Herbs!A:A,MATCH(S159,Herbs!B:B,0)))</f>
        <v>0</v>
      </c>
      <c r="V159" s="89" t="str">
        <f t="array" ref="V159">IF(S159="","", SWITCH(INDEX(Herbs!$A:$A,MATCH(S159,Herbs!$B:$B,0)),1,1,2,3,3,9,4,36,5,180,6,1080,0)*R159)</f>
        <v/>
      </c>
      <c r="W159" s="90" t="str">
        <f t="array" ref="W159">IF(S159="","",INDEX(Herbs!$C:$C,MATCH(S159,Herbs!$B:$B,0)))</f>
        <v/>
      </c>
    </row>
    <row r="160" ht="41.25" customHeight="1">
      <c r="C160" s="75"/>
      <c r="D160" s="85" t="str">
        <f>C158</f>
        <v>Mind Clearing Elixir</v>
      </c>
      <c r="E160" s="73" t="s">
        <v>323</v>
      </c>
      <c r="F160" s="86">
        <v>1.0</v>
      </c>
      <c r="G160" s="87" t="s">
        <v>357</v>
      </c>
      <c r="H160" s="88" t="str">
        <f t="array" ref="H160">IF(G160="","",INDEX(Herbs!$J:$J,MATCH(G160,Herbs!$B:$B,0)))</f>
        <v/>
      </c>
      <c r="I160" s="13">
        <f t="array" ref="I160">IF(G160:G632="",0, INDEX(Herbs!A:A,MATCH(G160,Herbs!B:B,0)))</f>
        <v>1</v>
      </c>
      <c r="J160" s="89">
        <f t="array" ref="J160">IF(G160="","", SWITCH(INDEX(Herbs!$A:$A,MATCH(G160,Herbs!$B:$B,0)),1,1,2,3,3,9,4,36,5,180,6,1080,0)*F160)</f>
        <v>1</v>
      </c>
      <c r="K160" s="90" t="str">
        <f t="array" ref="K160">IF(G160="","",INDEX(Herbs!$E:$E,MATCH(G160,Herbs!$B:$B,0)))</f>
        <v>Focusing</v>
      </c>
      <c r="L160" s="89"/>
      <c r="M160" s="91"/>
      <c r="N160" s="88" t="str">
        <f t="array" ref="N160">IF(M160="","",INDEX(Herbs!$J:$J,MATCH(M160,Herbs!$B:$B,0)))</f>
        <v/>
      </c>
      <c r="O160" s="88">
        <f t="array" ref="O160">IF(M160:M632="",0, INDEX(Herbs!A:A,MATCH(M160,Herbs!B:B,0)))</f>
        <v>0</v>
      </c>
      <c r="P160" s="89" t="str">
        <f t="array" ref="P160">IF(M160="","", SWITCH(INDEX(Herbs!$A:$A,MATCH(M160,Herbs!$B:$B,0)),1,1,2,3,3,9,4,36,5,180,6,1080,0)*L160)</f>
        <v/>
      </c>
      <c r="Q160" s="90" t="str">
        <f t="array" ref="Q160">IF(M160="","",INDEX(Herbs!$E:$E,MATCH(M160,Herbs!$B:$B,0)))</f>
        <v/>
      </c>
      <c r="R160" s="89"/>
      <c r="S160" s="91"/>
      <c r="T160" s="88" t="str">
        <f t="array" ref="T160">IF(S160="","",INDEX(Herbs!$J:$J,MATCH(S160,Herbs!$B:$B,0)))</f>
        <v/>
      </c>
      <c r="U160" s="88">
        <f t="array" ref="U160">IF(S160:S632="",0, INDEX(Herbs!A:A,MATCH(S160,Herbs!B:B,0)))</f>
        <v>0</v>
      </c>
      <c r="V160" s="89" t="str">
        <f t="array" ref="V160">IF(S160="","", SWITCH(INDEX(Herbs!$A:$A,MATCH(S160,Herbs!$B:$B,0)),1,1,2,3,3,9,4,36,5,180,6,1080,0)*R160)</f>
        <v/>
      </c>
      <c r="W160" s="90" t="str">
        <f t="array" ref="W160">IF(S160="","",INDEX(Herbs!$E:$E,MATCH(S160,Herbs!$B:$B,0)))</f>
        <v/>
      </c>
    </row>
    <row r="161" ht="41.25" customHeight="1">
      <c r="C161" s="75"/>
      <c r="D161" s="85" t="str">
        <f>C158</f>
        <v>Mind Clearing Elixir</v>
      </c>
      <c r="E161" s="73" t="s">
        <v>325</v>
      </c>
      <c r="F161" s="86"/>
      <c r="G161" s="87"/>
      <c r="H161" s="88" t="str">
        <f t="array" ref="H161">IF(G161="","",INDEX(Herbs!$J:$J,MATCH(G161,Herbs!$B:$B,0)))</f>
        <v/>
      </c>
      <c r="I161" s="13">
        <f t="array" ref="I161">IF(G161:G632="",0, INDEX(Herbs!A:A,MATCH(G161,Herbs!B:B,0)))</f>
        <v>0</v>
      </c>
      <c r="J161" s="89" t="str">
        <f t="array" ref="J161">IF(G161="","", SWITCH(INDEX(Herbs!$A:$A,MATCH(G161,Herbs!$B:$B,0)),1,1,2,3,3,9,4,36,5,180,6,1080,0)*F161)</f>
        <v/>
      </c>
      <c r="K161" s="90" t="str">
        <f t="array" ref="K161">IF(G161="","",INDEX(Herbs!$E:$E,MATCH(G161,Herbs!$B:$B,0)))</f>
        <v/>
      </c>
      <c r="L161" s="89"/>
      <c r="M161" s="91"/>
      <c r="N161" s="88" t="str">
        <f t="array" ref="N161">IF(M161="","",INDEX(Herbs!$J:$J,MATCH(M161,Herbs!$B:$B,0)))</f>
        <v/>
      </c>
      <c r="O161" s="88">
        <f t="array" ref="O161">IF(M161:M632="",0, INDEX(Herbs!A:A,MATCH(M161,Herbs!B:B,0)))</f>
        <v>0</v>
      </c>
      <c r="P161" s="89" t="str">
        <f t="array" ref="P161">IF(M161="","", SWITCH(INDEX(Herbs!$A:$A,MATCH(M161,Herbs!$B:$B,0)),1,1,2,3,3,9,4,36,5,180,6,1080,0)*L161)</f>
        <v/>
      </c>
      <c r="Q161" s="90" t="str">
        <f t="array" ref="Q161">IF(M161="","",INDEX(Herbs!$E:$E,MATCH(M161,Herbs!$B:$B,0)))</f>
        <v/>
      </c>
      <c r="R161" s="89"/>
      <c r="S161" s="91"/>
      <c r="T161" s="88" t="str">
        <f t="array" ref="T161">IF(S161="","",INDEX(Herbs!$J:$J,MATCH(S161,Herbs!$B:$B,0)))</f>
        <v/>
      </c>
      <c r="U161" s="88">
        <f t="array" ref="U161">IF(S161:S632="",0, INDEX(Herbs!A:A,MATCH(S161,Herbs!B:B,0)))</f>
        <v>0</v>
      </c>
      <c r="V161" s="89" t="str">
        <f t="array" ref="V161">IF(S161="","", SWITCH(INDEX(Herbs!$A:$A,MATCH(S161,Herbs!$B:$B,0)),1,1,2,3,3,9,4,36,5,180,6,1080,0)*R161)</f>
        <v/>
      </c>
      <c r="W161" s="90" t="str">
        <f t="array" ref="W161">IF(S161="","",INDEX(Herbs!$E:$E,MATCH(S161,Herbs!$B:$B,0)))</f>
        <v/>
      </c>
    </row>
    <row r="162" ht="41.25" customHeight="1">
      <c r="A162" s="92"/>
      <c r="B162" s="92"/>
      <c r="C162" s="93"/>
      <c r="D162" s="94" t="str">
        <f>C158</f>
        <v>Mind Clearing Elixir</v>
      </c>
      <c r="E162" s="95" t="s">
        <v>326</v>
      </c>
      <c r="F162" s="96">
        <v>1.0</v>
      </c>
      <c r="G162" s="97" t="s">
        <v>344</v>
      </c>
      <c r="H162" s="98" t="str">
        <f t="array" ref="H162">IF(G162="","",INDEX(Herbs!$J:$J,MATCH(G162,Herbs!$B:$B,0)))</f>
        <v/>
      </c>
      <c r="I162" s="99">
        <f t="array" ref="I162">IF(G162:G632="",0, INDEX(Herbs!A:A,MATCH(G162,Herbs!B:B,0)))</f>
        <v>2</v>
      </c>
      <c r="J162" s="100">
        <f t="array" ref="J162">IF(G162="","", SWITCH(INDEX(Herbs!$A:$A,MATCH(G162,Herbs!$B:$B,0)),1,1,2,3,3,9,4,36,5,180,6,1080,0)*F162)</f>
        <v>3</v>
      </c>
      <c r="K162" s="101" t="str">
        <f t="array" ref="K162">IF(G162="","",INDEX(Herbs!$G:$G,MATCH(G162,Herbs!$B:$B,0)))</f>
        <v>Cold</v>
      </c>
      <c r="L162" s="100"/>
      <c r="M162" s="97"/>
      <c r="N162" s="98" t="str">
        <f t="array" ref="N162">IF(M162="","",INDEX(Herbs!$J:$J,MATCH(M162,Herbs!$B:$B,0)))</f>
        <v/>
      </c>
      <c r="O162" s="98">
        <f t="array" ref="O162">IF(M162:M632="",0, INDEX(Herbs!A:A,MATCH(M162,Herbs!B:B,0)))</f>
        <v>0</v>
      </c>
      <c r="P162" s="100" t="str">
        <f t="array" ref="P162">IF(M162="","", SWITCH(INDEX(Herbs!$A:$A,MATCH(M162,Herbs!$B:$B,0)),1,1,2,3,3,9,4,36,5,180,6,1080,0)*L162)</f>
        <v/>
      </c>
      <c r="Q162" s="101" t="str">
        <f t="array" ref="Q162">IF(M162="","",INDEX(Herbs!$G:$G,MATCH(M162,Herbs!$B:$B,0)))</f>
        <v/>
      </c>
      <c r="R162" s="100"/>
      <c r="S162" s="97"/>
      <c r="T162" s="98" t="str">
        <f t="array" ref="T162">IF(S162="","",INDEX(Herbs!$J:$J,MATCH(S162,Herbs!$B:$B,0)))</f>
        <v/>
      </c>
      <c r="U162" s="98">
        <f t="array" ref="U162">IF(S162:S632="",0, INDEX(Herbs!A:A,MATCH(S162,Herbs!B:B,0)))</f>
        <v>0</v>
      </c>
      <c r="V162" s="100" t="str">
        <f t="array" ref="V162">IF(S162="","", SWITCH(INDEX(Herbs!$A:$A,MATCH(S162,Herbs!$B:$B,0)),1,1,2,3,3,9,4,36,5,180,6,1080,0)*R162)</f>
        <v/>
      </c>
      <c r="W162" s="101" t="str">
        <f t="array" ref="W162">IF(S162="","",INDEX(Herbs!$G:$G,MATCH(S162,Herbs!$B:$B,0)))</f>
        <v/>
      </c>
    </row>
    <row r="163" ht="41.25" customHeight="1">
      <c r="A163" s="82" t="s">
        <v>102</v>
      </c>
      <c r="B163" s="83">
        <v>4.0</v>
      </c>
      <c r="C163" s="84" t="s">
        <v>104</v>
      </c>
      <c r="D163" s="85" t="str">
        <f>A163</f>
        <v>Battle - Soul Sense</v>
      </c>
      <c r="E163" s="85" t="s">
        <v>320</v>
      </c>
      <c r="F163" s="86">
        <v>1.0</v>
      </c>
      <c r="G163" s="87" t="s">
        <v>358</v>
      </c>
      <c r="H163" s="88" t="str">
        <f t="array" ref="H163">IF(G163="","",INDEX(Herbs!$J:$J,MATCH(G163,Herbs!$B:$B,0)))</f>
        <v/>
      </c>
      <c r="I163" s="13">
        <f t="array" ref="I163">IF(G163:G632="",0, INDEX(Herbs!A:A,MATCH(G163,Herbs!B:B,0)))</f>
        <v>4</v>
      </c>
      <c r="J163" s="89">
        <f t="array" ref="J163">IF(G163="","", SWITCH(INDEX(Herbs!$A:$A,MATCH(G163,Herbs!$B:$B,0)),1,1,2,3,3,9,4,36,5,180,6,1080,0)*F163)</f>
        <v>36</v>
      </c>
      <c r="K163" s="90" t="str">
        <f t="array" ref="K163">IF(G163="","",INDEX(Herbs!$C:$C,MATCH(G163,Herbs!$B:$B,0)))</f>
        <v>Agitating</v>
      </c>
      <c r="L163" s="89"/>
      <c r="M163" s="87"/>
      <c r="N163" s="88" t="str">
        <f t="array" ref="N163">IF(M163="","",INDEX(Herbs!$J:$J,MATCH(M163,Herbs!$B:$B,0)))</f>
        <v/>
      </c>
      <c r="O163" s="88">
        <f t="array" ref="O163">IF(M163:M632="",0, INDEX(Herbs!A:A,MATCH(M163,Herbs!B:B,0)))</f>
        <v>0</v>
      </c>
      <c r="P163" s="89" t="str">
        <f t="array" ref="P163">IF(M163="","", SWITCH(INDEX(Herbs!$A:$A,MATCH(M163,Herbs!$B:$B,0)),1,1,2,3,3,9,4,36,5,180,6,1080,0)*L163)</f>
        <v/>
      </c>
      <c r="Q163" s="90" t="str">
        <f t="array" ref="Q163">IF(M163="","",INDEX(Herbs!$C:$C,MATCH(M163,Herbs!$B:$B,0)))</f>
        <v/>
      </c>
      <c r="R163" s="89"/>
      <c r="S163" s="91"/>
      <c r="T163" s="88" t="str">
        <f t="array" ref="T163">IF(S163="","",INDEX(Herbs!$J:$J,MATCH(S163,Herbs!$B:$B,0)))</f>
        <v/>
      </c>
      <c r="U163" s="88">
        <f t="array" ref="U163">IF(S163:S632="",0, INDEX(Herbs!A:A,MATCH(S163,Herbs!B:B,0)))</f>
        <v>0</v>
      </c>
      <c r="V163" s="89" t="str">
        <f t="array" ref="V163">IF(S163="","", SWITCH(INDEX(Herbs!$A:$A,MATCH(S163,Herbs!$B:$B,0)),1,1,2,3,3,9,4,36,5,180,6,1080,0)*R163)</f>
        <v/>
      </c>
      <c r="W163" s="90" t="str">
        <f t="array" ref="W163">IF(S163="","",INDEX(Herbs!$C:$C,MATCH(S163,Herbs!$B:$B,0)))</f>
        <v/>
      </c>
    </row>
    <row r="164" ht="41.25" customHeight="1">
      <c r="C164" s="75"/>
      <c r="D164" s="85" t="str">
        <f>A163</f>
        <v>Battle - Soul Sense</v>
      </c>
      <c r="E164" s="85" t="s">
        <v>322</v>
      </c>
      <c r="F164" s="89"/>
      <c r="G164" s="91"/>
      <c r="H164" s="88" t="str">
        <f t="array" ref="H164">IF(G164="","",INDEX(Herbs!$J:$J,MATCH(G164,Herbs!$B:$B,0)))</f>
        <v/>
      </c>
      <c r="I164" s="13">
        <f t="array" ref="I164">IF(G164:G632="",0, INDEX(Herbs!A:A,MATCH(G164,Herbs!B:B,0)))</f>
        <v>0</v>
      </c>
      <c r="J164" s="89" t="str">
        <f t="array" ref="J164">IF(G164="","", SWITCH(INDEX(Herbs!$A:$A,MATCH(G164,Herbs!$B:$B,0)),1,1,2,3,3,9,4,36,5,180,6,1080,0)*F164)</f>
        <v/>
      </c>
      <c r="K164" s="90" t="str">
        <f t="array" ref="K164">IF(G164="","",INDEX(Herbs!$C:$C,MATCH(G164,Herbs!$B:$B,0)))</f>
        <v/>
      </c>
      <c r="L164" s="89"/>
      <c r="M164" s="91"/>
      <c r="N164" s="88" t="str">
        <f t="array" ref="N164">IF(M164="","",INDEX(Herbs!$J:$J,MATCH(M164,Herbs!$B:$B,0)))</f>
        <v/>
      </c>
      <c r="O164" s="88">
        <f t="array" ref="O164">IF(M164:M632="",0, INDEX(Herbs!A:A,MATCH(M164,Herbs!B:B,0)))</f>
        <v>0</v>
      </c>
      <c r="P164" s="89" t="str">
        <f t="array" ref="P164">IF(M164="","", SWITCH(INDEX(Herbs!$A:$A,MATCH(M164,Herbs!$B:$B,0)),1,1,2,3,3,9,4,36,5,180,6,1080,0)*L164)</f>
        <v/>
      </c>
      <c r="Q164" s="90" t="str">
        <f t="array" ref="Q164">IF(M164="","",INDEX(Herbs!$C:$C,MATCH(M164,Herbs!$B:$B,0)))</f>
        <v/>
      </c>
      <c r="R164" s="89"/>
      <c r="S164" s="91"/>
      <c r="T164" s="88" t="str">
        <f t="array" ref="T164">IF(S164="","",INDEX(Herbs!$J:$J,MATCH(S164,Herbs!$B:$B,0)))</f>
        <v/>
      </c>
      <c r="U164" s="88">
        <f t="array" ref="U164">IF(S164:S632="",0, INDEX(Herbs!A:A,MATCH(S164,Herbs!B:B,0)))</f>
        <v>0</v>
      </c>
      <c r="V164" s="89" t="str">
        <f t="array" ref="V164">IF(S164="","", SWITCH(INDEX(Herbs!$A:$A,MATCH(S164,Herbs!$B:$B,0)),1,1,2,3,3,9,4,36,5,180,6,1080,0)*R164)</f>
        <v/>
      </c>
      <c r="W164" s="90" t="str">
        <f t="array" ref="W164">IF(S164="","",INDEX(Herbs!$C:$C,MATCH(S164,Herbs!$B:$B,0)))</f>
        <v/>
      </c>
    </row>
    <row r="165" ht="41.25" customHeight="1">
      <c r="C165" s="75"/>
      <c r="D165" s="85" t="str">
        <f>A163</f>
        <v>Battle - Soul Sense</v>
      </c>
      <c r="E165" s="73" t="s">
        <v>323</v>
      </c>
      <c r="F165" s="86">
        <v>1.0</v>
      </c>
      <c r="G165" s="87" t="s">
        <v>359</v>
      </c>
      <c r="H165" s="88" t="str">
        <f t="array" ref="H165">IF(G165="","",INDEX(Herbs!$J:$J,MATCH(G165,Herbs!$B:$B,0)))</f>
        <v/>
      </c>
      <c r="I165" s="13">
        <f t="array" ref="I165">IF(G165:G632="",0, INDEX(Herbs!A:A,MATCH(G165,Herbs!B:B,0)))</f>
        <v>4</v>
      </c>
      <c r="J165" s="89">
        <f t="array" ref="J165">IF(G165="","", SWITCH(INDEX(Herbs!$A:$A,MATCH(G165,Herbs!$B:$B,0)),1,1,2,3,3,9,4,36,5,180,6,1080,0)*F165)</f>
        <v>36</v>
      </c>
      <c r="K165" s="90" t="str">
        <f t="array" ref="K165">IF(G165="","",INDEX(Herbs!$E:$E,MATCH(G165,Herbs!$B:$B,0)))</f>
        <v>Focusing</v>
      </c>
      <c r="L165" s="89"/>
      <c r="M165" s="91"/>
      <c r="N165" s="88" t="str">
        <f t="array" ref="N165">IF(M165="","",INDEX(Herbs!$J:$J,MATCH(M165,Herbs!$B:$B,0)))</f>
        <v/>
      </c>
      <c r="O165" s="88">
        <f t="array" ref="O165">IF(M165:M632="",0, INDEX(Herbs!A:A,MATCH(M165,Herbs!B:B,0)))</f>
        <v>0</v>
      </c>
      <c r="P165" s="89" t="str">
        <f t="array" ref="P165">IF(M165="","", SWITCH(INDEX(Herbs!$A:$A,MATCH(M165,Herbs!$B:$B,0)),1,1,2,3,3,9,4,36,5,180,6,1080,0)*L165)</f>
        <v/>
      </c>
      <c r="Q165" s="90" t="str">
        <f t="array" ref="Q165">IF(M165="","",INDEX(Herbs!$C:$C,MATCH(M165,Herbs!$B:$B,0)))</f>
        <v/>
      </c>
      <c r="R165" s="89"/>
      <c r="S165" s="91"/>
      <c r="T165" s="88" t="str">
        <f t="array" ref="T165">IF(S165="","",INDEX(Herbs!$J:$J,MATCH(S165,Herbs!$B:$B,0)))</f>
        <v/>
      </c>
      <c r="U165" s="88">
        <f t="array" ref="U165">IF(S165:S632="",0, INDEX(Herbs!A:A,MATCH(S165,Herbs!B:B,0)))</f>
        <v>0</v>
      </c>
      <c r="V165" s="89" t="str">
        <f t="array" ref="V165">IF(S165="","", SWITCH(INDEX(Herbs!$A:$A,MATCH(S165,Herbs!$B:$B,0)),1,1,2,3,3,9,4,36,5,180,6,1080,0)*R165)</f>
        <v/>
      </c>
      <c r="W165" s="90" t="str">
        <f t="array" ref="W165">IF(S165="","",INDEX(Herbs!$C:$C,MATCH(S165,Herbs!$B:$B,0)))</f>
        <v/>
      </c>
    </row>
    <row r="166" ht="41.25" customHeight="1">
      <c r="C166" s="75"/>
      <c r="D166" s="85" t="str">
        <f>A163</f>
        <v>Battle - Soul Sense</v>
      </c>
      <c r="E166" s="73" t="s">
        <v>325</v>
      </c>
      <c r="F166" s="86"/>
      <c r="G166" s="87"/>
      <c r="H166" s="88" t="str">
        <f t="array" ref="H166">IF(G166="","",INDEX(Herbs!$J:$J,MATCH(G166,Herbs!$B:$B,0)))</f>
        <v/>
      </c>
      <c r="I166" s="13">
        <f t="array" ref="I166">IF(G166:G632="",0, INDEX(Herbs!A:A,MATCH(G166,Herbs!B:B,0)))</f>
        <v>0</v>
      </c>
      <c r="J166" s="89" t="str">
        <f t="array" ref="J166">IF(G166="","", SWITCH(INDEX(Herbs!$A:$A,MATCH(G166,Herbs!$B:$B,0)),1,1,2,3,3,9,4,36,5,180,6,1080,0)*F166)</f>
        <v/>
      </c>
      <c r="K166" s="90" t="str">
        <f t="array" ref="K166">IF(G166="","",INDEX(Herbs!$E:$E,MATCH(G166,Herbs!$B:$B,0)))</f>
        <v/>
      </c>
      <c r="L166" s="89"/>
      <c r="M166" s="91"/>
      <c r="N166" s="88" t="str">
        <f t="array" ref="N166">IF(M166="","",INDEX(Herbs!$J:$J,MATCH(M166,Herbs!$B:$B,0)))</f>
        <v/>
      </c>
      <c r="O166" s="88">
        <f t="array" ref="O166">IF(M166:M632="",0, INDEX(Herbs!A:A,MATCH(M166,Herbs!B:B,0)))</f>
        <v>0</v>
      </c>
      <c r="P166" s="89" t="str">
        <f t="array" ref="P166">IF(M166="","", SWITCH(INDEX(Herbs!$A:$A,MATCH(M166,Herbs!$B:$B,0)),1,1,2,3,3,9,4,36,5,180,6,1080,0)*L166)</f>
        <v/>
      </c>
      <c r="Q166" s="90" t="str">
        <f t="array" ref="Q166">IF(M166="","",INDEX(Herbs!$C:$C,MATCH(M166,Herbs!$B:$B,0)))</f>
        <v/>
      </c>
      <c r="R166" s="89"/>
      <c r="S166" s="91"/>
      <c r="T166" s="88" t="str">
        <f t="array" ref="T166">IF(S166="","",INDEX(Herbs!$J:$J,MATCH(S166,Herbs!$B:$B,0)))</f>
        <v/>
      </c>
      <c r="U166" s="88">
        <f t="array" ref="U166">IF(S166:S632="",0, INDEX(Herbs!A:A,MATCH(S166,Herbs!B:B,0)))</f>
        <v>0</v>
      </c>
      <c r="V166" s="89" t="str">
        <f t="array" ref="V166">IF(S166="","", SWITCH(INDEX(Herbs!$A:$A,MATCH(S166,Herbs!$B:$B,0)),1,1,2,3,3,9,4,36,5,180,6,1080,0)*R166)</f>
        <v/>
      </c>
      <c r="W166" s="90" t="str">
        <f t="array" ref="W166">IF(S166="","",INDEX(Herbs!$C:$C,MATCH(S166,Herbs!$B:$B,0)))</f>
        <v/>
      </c>
    </row>
    <row r="167" ht="41.25" customHeight="1">
      <c r="A167" s="92"/>
      <c r="B167" s="92"/>
      <c r="C167" s="93"/>
      <c r="D167" s="94" t="str">
        <f>A163</f>
        <v>Battle - Soul Sense</v>
      </c>
      <c r="E167" s="95" t="s">
        <v>326</v>
      </c>
      <c r="F167" s="96">
        <v>1.0</v>
      </c>
      <c r="G167" s="97" t="s">
        <v>360</v>
      </c>
      <c r="H167" s="98" t="str">
        <f t="array" ref="H167">IF(G167="","",INDEX(Herbs!$J:$J,MATCH(G167,Herbs!$B:$B,0)))</f>
        <v/>
      </c>
      <c r="I167" s="99">
        <f t="array" ref="I167">IF(G167:G632="",0, INDEX(Herbs!A:A,MATCH(G167,Herbs!B:B,0)))</f>
        <v>4</v>
      </c>
      <c r="J167" s="100">
        <f t="array" ref="J167">IF(G167="","", SWITCH(INDEX(Herbs!$A:$A,MATCH(G167,Herbs!$B:$B,0)),1,1,2,3,3,9,4,36,5,180,6,1080,0)*F167)</f>
        <v>36</v>
      </c>
      <c r="K167" s="101" t="str">
        <f t="array" ref="K167">IF(G167="","",INDEX(Herbs!$G:$G,MATCH(G167,Herbs!$B:$B,0)))</f>
        <v>Heat</v>
      </c>
      <c r="L167" s="100"/>
      <c r="M167" s="97"/>
      <c r="N167" s="98" t="str">
        <f t="array" ref="N167">IF(M167="","",INDEX(Herbs!$J:$J,MATCH(M167,Herbs!$B:$B,0)))</f>
        <v/>
      </c>
      <c r="O167" s="98">
        <f t="array" ref="O167">IF(M167:M632="",0, INDEX(Herbs!A:A,MATCH(M167,Herbs!B:B,0)))</f>
        <v>0</v>
      </c>
      <c r="P167" s="100" t="str">
        <f t="array" ref="P167">IF(M167="","", SWITCH(INDEX(Herbs!$A:$A,MATCH(M167,Herbs!$B:$B,0)),1,1,2,3,3,9,4,36,5,180,6,1080,0)*L167)</f>
        <v/>
      </c>
      <c r="Q167" s="101" t="str">
        <f t="array" ref="Q167">IF(M167="","",INDEX(Herbs!$C:$C,MATCH(M167,Herbs!$B:$B,0)))</f>
        <v/>
      </c>
      <c r="R167" s="100"/>
      <c r="S167" s="97"/>
      <c r="T167" s="98" t="str">
        <f t="array" ref="T167">IF(S167="","",INDEX(Herbs!$J:$J,MATCH(S167,Herbs!$B:$B,0)))</f>
        <v/>
      </c>
      <c r="U167" s="98">
        <f t="array" ref="U167">IF(S167:S632="",0, INDEX(Herbs!A:A,MATCH(S167,Herbs!B:B,0)))</f>
        <v>0</v>
      </c>
      <c r="V167" s="100" t="str">
        <f t="array" ref="V167">IF(S167="","", SWITCH(INDEX(Herbs!$A:$A,MATCH(S167,Herbs!$B:$B,0)),1,1,2,3,3,9,4,36,5,180,6,1080,0)*R167)</f>
        <v/>
      </c>
      <c r="W167" s="101" t="str">
        <f t="array" ref="W167">IF(S167="","",INDEX(Herbs!$C:$C,MATCH(S167,Herbs!$B:$B,0)))</f>
        <v/>
      </c>
    </row>
    <row r="168" ht="41.25" customHeight="1">
      <c r="A168" s="82" t="s">
        <v>107</v>
      </c>
      <c r="B168" s="83">
        <v>2.0</v>
      </c>
      <c r="C168" s="84" t="s">
        <v>106</v>
      </c>
      <c r="D168" s="85" t="str">
        <f>C168</f>
        <v>Wind Movement Elixir</v>
      </c>
      <c r="E168" s="85" t="s">
        <v>320</v>
      </c>
      <c r="F168" s="86">
        <v>1.0</v>
      </c>
      <c r="G168" s="87" t="s">
        <v>338</v>
      </c>
      <c r="H168" s="88" t="str">
        <f t="array" ref="H168">IF(G168="","",INDEX(Herbs!$J:$J,MATCH(G168,Herbs!$B:$B,0)))</f>
        <v/>
      </c>
      <c r="I168" s="13">
        <f t="array" ref="I168">IF(G168:G632="",0, INDEX(Herbs!A:A,MATCH(G168,Herbs!B:B,0)))</f>
        <v>2</v>
      </c>
      <c r="J168" s="89">
        <f t="array" ref="J168">IF(G168="","", SWITCH(INDEX(Herbs!$A:$A,MATCH(G168,Herbs!$B:$B,0)),1,1,2,3,3,9,4,36,5,180,6,1080,0)*F168)</f>
        <v>3</v>
      </c>
      <c r="K168" s="90" t="str">
        <f t="array" ref="K168">IF(G168="","",INDEX(Herbs!$C:$C,MATCH(G168,Herbs!$B:$B,0)))</f>
        <v>Agitating</v>
      </c>
      <c r="L168" s="89"/>
      <c r="M168" s="91"/>
      <c r="N168" s="88" t="str">
        <f t="array" ref="N168">IF(M168="","",INDEX(Herbs!$J:$J,MATCH(M168,Herbs!$B:$B,0)))</f>
        <v/>
      </c>
      <c r="O168" s="88">
        <f t="array" ref="O168">IF(M168:M632="",0, INDEX(Herbs!A:A,MATCH(M168,Herbs!B:B,0)))</f>
        <v>0</v>
      </c>
      <c r="P168" s="89" t="str">
        <f t="array" ref="P168">IF(M168="","", SWITCH(INDEX(Herbs!$A:$A,MATCH(M168,Herbs!$B:$B,0)),1,1,2,3,3,9,4,36,5,180,6,1080,0)*L168)</f>
        <v/>
      </c>
      <c r="Q168" s="90" t="str">
        <f t="array" ref="Q168">IF(M168="","",INDEX(Herbs!$C:$C,MATCH(M168,Herbs!$B:$B,0)))</f>
        <v/>
      </c>
      <c r="R168" s="89"/>
      <c r="S168" s="91"/>
      <c r="T168" s="88" t="str">
        <f t="array" ref="T168">IF(S168="","",INDEX(Herbs!$J:$J,MATCH(S168,Herbs!$B:$B,0)))</f>
        <v/>
      </c>
      <c r="U168" s="88">
        <f t="array" ref="U168">IF(S168:S632="",0, INDEX(Herbs!A:A,MATCH(S168,Herbs!B:B,0)))</f>
        <v>0</v>
      </c>
      <c r="V168" s="89" t="str">
        <f t="array" ref="V168">IF(S168="","", SWITCH(INDEX(Herbs!$A:$A,MATCH(S168,Herbs!$B:$B,0)),1,1,2,3,3,9,4,36,5,180,6,1080,0)*R168)</f>
        <v/>
      </c>
      <c r="W168" s="90" t="str">
        <f t="array" ref="W168">IF(S168="","",INDEX(Herbs!$C:$C,MATCH(S168,Herbs!$B:$B,0)))</f>
        <v/>
      </c>
    </row>
    <row r="169" ht="41.25" customHeight="1">
      <c r="C169" s="75"/>
      <c r="D169" s="85" t="str">
        <f>C168</f>
        <v>Wind Movement Elixir</v>
      </c>
      <c r="E169" s="85" t="s">
        <v>322</v>
      </c>
      <c r="F169" s="89"/>
      <c r="G169" s="91"/>
      <c r="H169" s="88" t="str">
        <f t="array" ref="H169">IF(G169="","",INDEX(Herbs!$J:$J,MATCH(G169,Herbs!$B:$B,0)))</f>
        <v/>
      </c>
      <c r="I169" s="13">
        <f t="array" ref="I169">IF(G169:G632="",0, INDEX(Herbs!A:A,MATCH(G169,Herbs!B:B,0)))</f>
        <v>0</v>
      </c>
      <c r="J169" s="89" t="str">
        <f t="array" ref="J169">IF(G169="","", SWITCH(INDEX(Herbs!$A:$A,MATCH(G169,Herbs!$B:$B,0)),1,1,2,3,3,9,4,36,5,180,6,1080,0)*F169)</f>
        <v/>
      </c>
      <c r="K169" s="90" t="str">
        <f t="array" ref="K169">IF(G169="","",INDEX(Herbs!$C:$C,MATCH(G169,Herbs!$B:$B,0)))</f>
        <v/>
      </c>
      <c r="L169" s="89"/>
      <c r="M169" s="91"/>
      <c r="N169" s="88" t="str">
        <f t="array" ref="N169">IF(M169="","",INDEX(Herbs!$J:$J,MATCH(M169,Herbs!$B:$B,0)))</f>
        <v/>
      </c>
      <c r="O169" s="88">
        <f t="array" ref="O169">IF(M169:M632="",0, INDEX(Herbs!A:A,MATCH(M169,Herbs!B:B,0)))</f>
        <v>0</v>
      </c>
      <c r="P169" s="89" t="str">
        <f t="array" ref="P169">IF(M169="","", SWITCH(INDEX(Herbs!$A:$A,MATCH(M169,Herbs!$B:$B,0)),1,1,2,3,3,9,4,36,5,180,6,1080,0)*L169)</f>
        <v/>
      </c>
      <c r="Q169" s="90" t="str">
        <f t="array" ref="Q169">IF(M169="","",INDEX(Herbs!$C:$C,MATCH(M169,Herbs!$B:$B,0)))</f>
        <v/>
      </c>
      <c r="R169" s="89"/>
      <c r="S169" s="91"/>
      <c r="T169" s="88" t="str">
        <f t="array" ref="T169">IF(S169="","",INDEX(Herbs!$J:$J,MATCH(S169,Herbs!$B:$B,0)))</f>
        <v/>
      </c>
      <c r="U169" s="88">
        <f t="array" ref="U169">IF(S169:S632="",0, INDEX(Herbs!A:A,MATCH(S169,Herbs!B:B,0)))</f>
        <v>0</v>
      </c>
      <c r="V169" s="89" t="str">
        <f t="array" ref="V169">IF(S169="","", SWITCH(INDEX(Herbs!$A:$A,MATCH(S169,Herbs!$B:$B,0)),1,1,2,3,3,9,4,36,5,180,6,1080,0)*R169)</f>
        <v/>
      </c>
      <c r="W169" s="90" t="str">
        <f t="array" ref="W169">IF(S169="","",INDEX(Herbs!$C:$C,MATCH(S169,Herbs!$B:$B,0)))</f>
        <v/>
      </c>
    </row>
    <row r="170" ht="41.25" customHeight="1">
      <c r="C170" s="75"/>
      <c r="D170" s="85" t="str">
        <f>C168</f>
        <v>Wind Movement Elixir</v>
      </c>
      <c r="E170" s="73" t="s">
        <v>323</v>
      </c>
      <c r="F170" s="86">
        <v>1.0</v>
      </c>
      <c r="G170" s="87" t="s">
        <v>321</v>
      </c>
      <c r="H170" s="88" t="str">
        <f t="array" ref="H170">IF(G170="","",INDEX(Herbs!$J:$J,MATCH(G170,Herbs!$B:$B,0)))</f>
        <v/>
      </c>
      <c r="I170" s="13">
        <f t="array" ref="I170">IF(G170:G632="",0, INDEX(Herbs!A:A,MATCH(G170,Herbs!B:B,0)))</f>
        <v>2</v>
      </c>
      <c r="J170" s="89">
        <f t="array" ref="J170">IF(G170="","", SWITCH(INDEX(Herbs!$A:$A,MATCH(G170,Herbs!$B:$B,0)),1,1,2,3,3,9,4,36,5,180,6,1080,0)*F170)</f>
        <v>3</v>
      </c>
      <c r="K170" s="90" t="str">
        <f t="array" ref="K170">IF(G170="","",INDEX(Herbs!$E:$E,MATCH(G170,Herbs!$B:$B,0)))</f>
        <v>Astral</v>
      </c>
      <c r="L170" s="89"/>
      <c r="M170" s="91"/>
      <c r="N170" s="88" t="str">
        <f t="array" ref="N170">IF(M170="","",INDEX(Herbs!$J:$J,MATCH(M170,Herbs!$B:$B,0)))</f>
        <v/>
      </c>
      <c r="O170" s="88">
        <f t="array" ref="O170">IF(M170:M632="",0, INDEX(Herbs!A:A,MATCH(M170,Herbs!B:B,0)))</f>
        <v>0</v>
      </c>
      <c r="P170" s="89" t="str">
        <f t="array" ref="P170">IF(M170="","", SWITCH(INDEX(Herbs!$A:$A,MATCH(M170,Herbs!$B:$B,0)),1,1,2,3,3,9,4,36,5,180,6,1080,0)*L170)</f>
        <v/>
      </c>
      <c r="Q170" s="90" t="str">
        <f t="array" ref="Q170">IF(M170="","",INDEX(Herbs!$E:$E,MATCH(M170,Herbs!$B:$B,0)))</f>
        <v/>
      </c>
      <c r="R170" s="89"/>
      <c r="S170" s="91"/>
      <c r="T170" s="88" t="str">
        <f t="array" ref="T170">IF(S170="","",INDEX(Herbs!$J:$J,MATCH(S170,Herbs!$B:$B,0)))</f>
        <v/>
      </c>
      <c r="U170" s="88">
        <f t="array" ref="U170">IF(S170:S632="",0, INDEX(Herbs!A:A,MATCH(S170,Herbs!B:B,0)))</f>
        <v>0</v>
      </c>
      <c r="V170" s="89" t="str">
        <f t="array" ref="V170">IF(S170="","", SWITCH(INDEX(Herbs!$A:$A,MATCH(S170,Herbs!$B:$B,0)),1,1,2,3,3,9,4,36,5,180,6,1080,0)*R170)</f>
        <v/>
      </c>
      <c r="W170" s="90" t="str">
        <f t="array" ref="W170">IF(S170="","",INDEX(Herbs!$E:$E,MATCH(S170,Herbs!$B:$B,0)))</f>
        <v/>
      </c>
    </row>
    <row r="171" ht="41.25" customHeight="1">
      <c r="C171" s="75"/>
      <c r="D171" s="85" t="str">
        <f>C168</f>
        <v>Wind Movement Elixir</v>
      </c>
      <c r="E171" s="73" t="s">
        <v>325</v>
      </c>
      <c r="F171" s="86"/>
      <c r="G171" s="87"/>
      <c r="H171" s="88" t="str">
        <f t="array" ref="H171">IF(G171="","",INDEX(Herbs!$J:$J,MATCH(G171,Herbs!$B:$B,0)))</f>
        <v/>
      </c>
      <c r="I171" s="13">
        <f t="array" ref="I171">IF(G171:G632="",0, INDEX(Herbs!A:A,MATCH(G171,Herbs!B:B,0)))</f>
        <v>0</v>
      </c>
      <c r="J171" s="89" t="str">
        <f t="array" ref="J171">IF(G171="","", SWITCH(INDEX(Herbs!$A:$A,MATCH(G171,Herbs!$B:$B,0)),1,1,2,3,3,9,4,36,5,180,6,1080,0)*F171)</f>
        <v/>
      </c>
      <c r="K171" s="90" t="str">
        <f t="array" ref="K171">IF(G171="","",INDEX(Herbs!$E:$E,MATCH(G171,Herbs!$B:$B,0)))</f>
        <v/>
      </c>
      <c r="L171" s="89"/>
      <c r="M171" s="91"/>
      <c r="N171" s="88" t="str">
        <f t="array" ref="N171">IF(M171="","",INDEX(Herbs!$J:$J,MATCH(M171,Herbs!$B:$B,0)))</f>
        <v/>
      </c>
      <c r="O171" s="88">
        <f t="array" ref="O171">IF(M171:M632="",0, INDEX(Herbs!A:A,MATCH(M171,Herbs!B:B,0)))</f>
        <v>0</v>
      </c>
      <c r="P171" s="89" t="str">
        <f t="array" ref="P171">IF(M171="","", SWITCH(INDEX(Herbs!$A:$A,MATCH(M171,Herbs!$B:$B,0)),1,1,2,3,3,9,4,36,5,180,6,1080,0)*L171)</f>
        <v/>
      </c>
      <c r="Q171" s="90" t="str">
        <f t="array" ref="Q171">IF(M171="","",INDEX(Herbs!$E:$E,MATCH(M171,Herbs!$B:$B,0)))</f>
        <v/>
      </c>
      <c r="R171" s="89"/>
      <c r="S171" s="91"/>
      <c r="T171" s="88" t="str">
        <f t="array" ref="T171">IF(S171="","",INDEX(Herbs!$J:$J,MATCH(S171,Herbs!$B:$B,0)))</f>
        <v/>
      </c>
      <c r="U171" s="88">
        <f t="array" ref="U171">IF(S171:S632="",0, INDEX(Herbs!A:A,MATCH(S171,Herbs!B:B,0)))</f>
        <v>0</v>
      </c>
      <c r="V171" s="89" t="str">
        <f t="array" ref="V171">IF(S171="","", SWITCH(INDEX(Herbs!$A:$A,MATCH(S171,Herbs!$B:$B,0)),1,1,2,3,3,9,4,36,5,180,6,1080,0)*R171)</f>
        <v/>
      </c>
      <c r="W171" s="90" t="str">
        <f t="array" ref="W171">IF(S171="","",INDEX(Herbs!$E:$E,MATCH(S171,Herbs!$B:$B,0)))</f>
        <v/>
      </c>
    </row>
    <row r="172" ht="41.25" customHeight="1">
      <c r="A172" s="92"/>
      <c r="B172" s="92"/>
      <c r="C172" s="93"/>
      <c r="D172" s="94" t="str">
        <f>C168</f>
        <v>Wind Movement Elixir</v>
      </c>
      <c r="E172" s="95" t="s">
        <v>326</v>
      </c>
      <c r="F172" s="96">
        <v>1.0</v>
      </c>
      <c r="G172" s="97" t="s">
        <v>361</v>
      </c>
      <c r="H172" s="98" t="str">
        <f t="array" ref="H172">IF(G172="","",INDEX(Herbs!$J:$J,MATCH(G172,Herbs!$B:$B,0)))</f>
        <v/>
      </c>
      <c r="I172" s="99">
        <f t="array" ref="I172">IF(G172:G632="",0, INDEX(Herbs!A:A,MATCH(G172,Herbs!B:B,0)))</f>
        <v>1</v>
      </c>
      <c r="J172" s="100">
        <f t="array" ref="J172">IF(G172="","", SWITCH(INDEX(Herbs!$A:$A,MATCH(G172,Herbs!$B:$B,0)),1,1,2,3,3,9,4,36,5,180,6,1080,0)*F172)</f>
        <v>1</v>
      </c>
      <c r="K172" s="101" t="str">
        <f t="array" ref="K172">IF(G172="","",INDEX(Herbs!$G:$G,MATCH(G172,Herbs!$B:$B,0)))</f>
        <v>Cold</v>
      </c>
      <c r="L172" s="100"/>
      <c r="M172" s="97"/>
      <c r="N172" s="98" t="str">
        <f t="array" ref="N172">IF(M172="","",INDEX(Herbs!$J:$J,MATCH(M172,Herbs!$B:$B,0)))</f>
        <v/>
      </c>
      <c r="O172" s="98">
        <f t="array" ref="O172">IF(M172:M632="",0, INDEX(Herbs!A:A,MATCH(M172,Herbs!B:B,0)))</f>
        <v>0</v>
      </c>
      <c r="P172" s="100" t="str">
        <f t="array" ref="P172">IF(M172="","", SWITCH(INDEX(Herbs!$A:$A,MATCH(M172,Herbs!$B:$B,0)),1,1,2,3,3,9,4,36,5,180,6,1080,0)*L172)</f>
        <v/>
      </c>
      <c r="Q172" s="101" t="str">
        <f t="array" ref="Q172">IF(M172="","",INDEX(Herbs!$G:$G,MATCH(M172,Herbs!$B:$B,0)))</f>
        <v/>
      </c>
      <c r="R172" s="100"/>
      <c r="S172" s="97"/>
      <c r="T172" s="98" t="str">
        <f t="array" ref="T172">IF(S172="","",INDEX(Herbs!$J:$J,MATCH(S172,Herbs!$B:$B,0)))</f>
        <v/>
      </c>
      <c r="U172" s="98">
        <f t="array" ref="U172">IF(S172:S632="",0, INDEX(Herbs!A:A,MATCH(S172,Herbs!B:B,0)))</f>
        <v>0</v>
      </c>
      <c r="V172" s="100" t="str">
        <f t="array" ref="V172">IF(S172="","", SWITCH(INDEX(Herbs!$A:$A,MATCH(S172,Herbs!$B:$B,0)),1,1,2,3,3,9,4,36,5,180,6,1080,0)*R172)</f>
        <v/>
      </c>
      <c r="W172" s="101" t="str">
        <f t="array" ref="W172">IF(S172="","",INDEX(Herbs!$G:$G,MATCH(S172,Herbs!$B:$B,0)))</f>
        <v/>
      </c>
    </row>
    <row r="173" ht="41.25" customHeight="1">
      <c r="A173" s="82" t="s">
        <v>110</v>
      </c>
      <c r="B173" s="83">
        <v>2.0</v>
      </c>
      <c r="C173" s="84" t="s">
        <v>109</v>
      </c>
      <c r="D173" s="85" t="str">
        <f>C173</f>
        <v>Swordsong Elixir</v>
      </c>
      <c r="E173" s="85" t="s">
        <v>320</v>
      </c>
      <c r="F173" s="86">
        <v>2.0</v>
      </c>
      <c r="G173" s="87" t="s">
        <v>321</v>
      </c>
      <c r="H173" s="88" t="str">
        <f t="array" ref="H173">IF(G173="","",INDEX(Herbs!$J:$J,MATCH(G173,Herbs!$B:$B,0)))</f>
        <v/>
      </c>
      <c r="I173" s="13">
        <f t="array" ref="I173">IF(G173:G632="",0, INDEX(Herbs!A:A,MATCH(G173,Herbs!B:B,0)))</f>
        <v>2</v>
      </c>
      <c r="J173" s="89">
        <f t="array" ref="J173">IF(G173="","", SWITCH(INDEX(Herbs!$A:$A,MATCH(G173,Herbs!$B:$B,0)),1,1,2,3,3,9,4,36,5,180,6,1080,0)*F173)</f>
        <v>6</v>
      </c>
      <c r="K173" s="90" t="str">
        <f t="array" ref="K173">IF(G173="","",INDEX(Herbs!$C:$C,MATCH(G173,Herbs!$B:$B,0)))</f>
        <v>Agitating</v>
      </c>
      <c r="L173" s="89"/>
      <c r="M173" s="91"/>
      <c r="N173" s="88" t="str">
        <f t="array" ref="N173">IF(M173="","",INDEX(Herbs!$J:$J,MATCH(M173,Herbs!$B:$B,0)))</f>
        <v/>
      </c>
      <c r="O173" s="88">
        <f t="array" ref="O173">IF(M173:M632="",0, INDEX(Herbs!A:A,MATCH(M173,Herbs!B:B,0)))</f>
        <v>0</v>
      </c>
      <c r="P173" s="89" t="str">
        <f t="array" ref="P173">IF(M173="","", SWITCH(INDEX(Herbs!$A:$A,MATCH(M173,Herbs!$B:$B,0)),1,1,2,3,3,9,4,36,5,180,6,1080,0)*L173)</f>
        <v/>
      </c>
      <c r="Q173" s="90" t="str">
        <f t="array" ref="Q173">IF(M173="","",INDEX(Herbs!$C:$C,MATCH(M173,Herbs!$B:$B,0)))</f>
        <v/>
      </c>
      <c r="R173" s="89"/>
      <c r="S173" s="91"/>
      <c r="T173" s="88" t="str">
        <f t="array" ref="T173">IF(S173="","",INDEX(Herbs!$J:$J,MATCH(S173,Herbs!$B:$B,0)))</f>
        <v/>
      </c>
      <c r="U173" s="88">
        <f t="array" ref="U173">IF(S173:S632="",0, INDEX(Herbs!A:A,MATCH(S173,Herbs!B:B,0)))</f>
        <v>0</v>
      </c>
      <c r="V173" s="89" t="str">
        <f t="array" ref="V173">IF(S173="","", SWITCH(INDEX(Herbs!$A:$A,MATCH(S173,Herbs!$B:$B,0)),1,1,2,3,3,9,4,36,5,180,6,1080,0)*R173)</f>
        <v/>
      </c>
      <c r="W173" s="90" t="str">
        <f t="array" ref="W173">IF(S173="","",INDEX(Herbs!$C:$C,MATCH(S173,Herbs!$B:$B,0)))</f>
        <v/>
      </c>
    </row>
    <row r="174" ht="41.25" customHeight="1">
      <c r="C174" s="75"/>
      <c r="D174" s="85" t="str">
        <f>C173</f>
        <v>Swordsong Elixir</v>
      </c>
      <c r="E174" s="85" t="s">
        <v>322</v>
      </c>
      <c r="F174" s="89"/>
      <c r="G174" s="91"/>
      <c r="H174" s="88" t="str">
        <f t="array" ref="H174">IF(G174="","",INDEX(Herbs!$J:$J,MATCH(G174,Herbs!$B:$B,0)))</f>
        <v/>
      </c>
      <c r="I174" s="13">
        <f t="array" ref="I174">IF(G174:G632="",0, INDEX(Herbs!A:A,MATCH(G174,Herbs!B:B,0)))</f>
        <v>0</v>
      </c>
      <c r="J174" s="89" t="str">
        <f t="array" ref="J174">IF(G174="","", SWITCH(INDEX(Herbs!$A:$A,MATCH(G174,Herbs!$B:$B,0)),1,1,2,3,3,9,4,36,5,180,6,1080,0)*F174)</f>
        <v/>
      </c>
      <c r="K174" s="90" t="str">
        <f t="array" ref="K174">IF(G174="","",INDEX(Herbs!$C:$C,MATCH(G174,Herbs!$B:$B,0)))</f>
        <v/>
      </c>
      <c r="L174" s="89"/>
      <c r="M174" s="91"/>
      <c r="N174" s="88" t="str">
        <f t="array" ref="N174">IF(M174="","",INDEX(Herbs!$J:$J,MATCH(M174,Herbs!$B:$B,0)))</f>
        <v/>
      </c>
      <c r="O174" s="88">
        <f t="array" ref="O174">IF(M174:M632="",0, INDEX(Herbs!A:A,MATCH(M174,Herbs!B:B,0)))</f>
        <v>0</v>
      </c>
      <c r="P174" s="89" t="str">
        <f t="array" ref="P174">IF(M174="","", SWITCH(INDEX(Herbs!$A:$A,MATCH(M174,Herbs!$B:$B,0)),1,1,2,3,3,9,4,36,5,180,6,1080,0)*L174)</f>
        <v/>
      </c>
      <c r="Q174" s="90" t="str">
        <f t="array" ref="Q174">IF(M174="","",INDEX(Herbs!$C:$C,MATCH(M174,Herbs!$B:$B,0)))</f>
        <v/>
      </c>
      <c r="R174" s="89"/>
      <c r="S174" s="91"/>
      <c r="T174" s="88" t="str">
        <f t="array" ref="T174">IF(S174="","",INDEX(Herbs!$J:$J,MATCH(S174,Herbs!$B:$B,0)))</f>
        <v/>
      </c>
      <c r="U174" s="88">
        <f t="array" ref="U174">IF(S174:S632="",0, INDEX(Herbs!A:A,MATCH(S174,Herbs!B:B,0)))</f>
        <v>0</v>
      </c>
      <c r="V174" s="89" t="str">
        <f t="array" ref="V174">IF(S174="","", SWITCH(INDEX(Herbs!$A:$A,MATCH(S174,Herbs!$B:$B,0)),1,1,2,3,3,9,4,36,5,180,6,1080,0)*R174)</f>
        <v/>
      </c>
      <c r="W174" s="90" t="str">
        <f t="array" ref="W174">IF(S174="","",INDEX(Herbs!$C:$C,MATCH(S174,Herbs!$B:$B,0)))</f>
        <v/>
      </c>
    </row>
    <row r="175" ht="41.25" customHeight="1">
      <c r="C175" s="75"/>
      <c r="D175" s="85" t="str">
        <f>C173</f>
        <v>Swordsong Elixir</v>
      </c>
      <c r="E175" s="73" t="s">
        <v>323</v>
      </c>
      <c r="F175" s="86">
        <v>4.0</v>
      </c>
      <c r="G175" s="87" t="s">
        <v>362</v>
      </c>
      <c r="H175" s="88" t="str">
        <f t="array" ref="H175">IF(G175="","",INDEX(Herbs!$J:$J,MATCH(G175,Herbs!$B:$B,0)))</f>
        <v/>
      </c>
      <c r="I175" s="13">
        <f t="array" ref="I175">IF(G175:G632="",0, INDEX(Herbs!A:A,MATCH(G175,Herbs!B:B,0)))</f>
        <v>2</v>
      </c>
      <c r="J175" s="89">
        <f t="array" ref="J175">IF(G175="","", SWITCH(INDEX(Herbs!$A:$A,MATCH(G175,Herbs!$B:$B,0)),1,1,2,3,3,9,4,36,5,180,6,1080,0)*F175)</f>
        <v>12</v>
      </c>
      <c r="K175" s="90" t="str">
        <f t="array" ref="K175">IF(G175="","",INDEX(Herbs!$E:$E,MATCH(G175,Herbs!$B:$B,0)))</f>
        <v>Sword Intent</v>
      </c>
      <c r="L175" s="89"/>
      <c r="M175" s="91"/>
      <c r="N175" s="88" t="str">
        <f t="array" ref="N175">IF(M175="","",INDEX(Herbs!$J:$J,MATCH(M175,Herbs!$B:$B,0)))</f>
        <v/>
      </c>
      <c r="O175" s="88">
        <f t="array" ref="O175">IF(M175:M632="",0, INDEX(Herbs!A:A,MATCH(M175,Herbs!B:B,0)))</f>
        <v>0</v>
      </c>
      <c r="P175" s="89" t="str">
        <f t="array" ref="P175">IF(M175="","", SWITCH(INDEX(Herbs!$A:$A,MATCH(M175,Herbs!$B:$B,0)),1,1,2,3,3,9,4,36,5,180,6,1080,0)*L175)</f>
        <v/>
      </c>
      <c r="Q175" s="90" t="str">
        <f t="array" ref="Q175">IF(M175="","",INDEX(Herbs!$E:$E,MATCH(M175,Herbs!$B:$B,0)))</f>
        <v/>
      </c>
      <c r="R175" s="89"/>
      <c r="S175" s="91"/>
      <c r="T175" s="88" t="str">
        <f t="array" ref="T175">IF(S175="","",INDEX(Herbs!$J:$J,MATCH(S175,Herbs!$B:$B,0)))</f>
        <v/>
      </c>
      <c r="U175" s="88">
        <f t="array" ref="U175">IF(S175:S632="",0, INDEX(Herbs!A:A,MATCH(S175,Herbs!B:B,0)))</f>
        <v>0</v>
      </c>
      <c r="V175" s="89" t="str">
        <f t="array" ref="V175">IF(S175="","", SWITCH(INDEX(Herbs!$A:$A,MATCH(S175,Herbs!$B:$B,0)),1,1,2,3,3,9,4,36,5,180,6,1080,0)*R175)</f>
        <v/>
      </c>
      <c r="W175" s="90" t="str">
        <f t="array" ref="W175">IF(S175="","",INDEX(Herbs!$E:$E,MATCH(S175,Herbs!$B:$B,0)))</f>
        <v/>
      </c>
    </row>
    <row r="176" ht="41.25" customHeight="1">
      <c r="C176" s="75"/>
      <c r="D176" s="85" t="str">
        <f>C173</f>
        <v>Swordsong Elixir</v>
      </c>
      <c r="E176" s="73" t="s">
        <v>325</v>
      </c>
      <c r="F176" s="86"/>
      <c r="G176" s="87"/>
      <c r="H176" s="88" t="str">
        <f t="array" ref="H176">IF(G176="","",INDEX(Herbs!$J:$J,MATCH(G176,Herbs!$B:$B,0)))</f>
        <v/>
      </c>
      <c r="I176" s="13">
        <f t="array" ref="I176">IF(G176:G632="",0, INDEX(Herbs!A:A,MATCH(G176,Herbs!B:B,0)))</f>
        <v>0</v>
      </c>
      <c r="J176" s="89" t="str">
        <f t="array" ref="J176">IF(G176="","", SWITCH(INDEX(Herbs!$A:$A,MATCH(G176,Herbs!$B:$B,0)),1,1,2,3,3,9,4,36,5,180,6,1080,0)*F176)</f>
        <v/>
      </c>
      <c r="K176" s="90" t="str">
        <f t="array" ref="K176">IF(G176="","",INDEX(Herbs!$E:$E,MATCH(G176,Herbs!$B:$B,0)))</f>
        <v/>
      </c>
      <c r="L176" s="89"/>
      <c r="M176" s="91"/>
      <c r="N176" s="88" t="str">
        <f t="array" ref="N176">IF(M176="","",INDEX(Herbs!$J:$J,MATCH(M176,Herbs!$B:$B,0)))</f>
        <v/>
      </c>
      <c r="O176" s="88">
        <f t="array" ref="O176">IF(M176:M632="",0, INDEX(Herbs!A:A,MATCH(M176,Herbs!B:B,0)))</f>
        <v>0</v>
      </c>
      <c r="P176" s="89" t="str">
        <f t="array" ref="P176">IF(M176="","", SWITCH(INDEX(Herbs!$A:$A,MATCH(M176,Herbs!$B:$B,0)),1,1,2,3,3,9,4,36,5,180,6,1080,0)*L176)</f>
        <v/>
      </c>
      <c r="Q176" s="90" t="str">
        <f t="array" ref="Q176">IF(M176="","",INDEX(Herbs!$E:$E,MATCH(M176,Herbs!$B:$B,0)))</f>
        <v/>
      </c>
      <c r="R176" s="89"/>
      <c r="S176" s="91"/>
      <c r="T176" s="88" t="str">
        <f t="array" ref="T176">IF(S176="","",INDEX(Herbs!$J:$J,MATCH(S176,Herbs!$B:$B,0)))</f>
        <v/>
      </c>
      <c r="U176" s="88">
        <f t="array" ref="U176">IF(S176:S632="",0, INDEX(Herbs!A:A,MATCH(S176,Herbs!B:B,0)))</f>
        <v>0</v>
      </c>
      <c r="V176" s="89" t="str">
        <f t="array" ref="V176">IF(S176="","", SWITCH(INDEX(Herbs!$A:$A,MATCH(S176,Herbs!$B:$B,0)),1,1,2,3,3,9,4,36,5,180,6,1080,0)*R176)</f>
        <v/>
      </c>
      <c r="W176" s="90" t="str">
        <f t="array" ref="W176">IF(S176="","",INDEX(Herbs!$E:$E,MATCH(S176,Herbs!$B:$B,0)))</f>
        <v/>
      </c>
    </row>
    <row r="177" ht="41.25" customHeight="1">
      <c r="A177" s="92"/>
      <c r="B177" s="92"/>
      <c r="C177" s="93"/>
      <c r="D177" s="94" t="str">
        <f>C173</f>
        <v>Swordsong Elixir</v>
      </c>
      <c r="E177" s="95" t="s">
        <v>326</v>
      </c>
      <c r="F177" s="96">
        <v>1.0</v>
      </c>
      <c r="G177" s="97" t="s">
        <v>347</v>
      </c>
      <c r="H177" s="98" t="str">
        <f t="array" ref="H177">IF(G177="","",INDEX(Herbs!$J:$J,MATCH(G177,Herbs!$B:$B,0)))</f>
        <v/>
      </c>
      <c r="I177" s="99">
        <f t="array" ref="I177">IF(G177:G632="",0, INDEX(Herbs!A:A,MATCH(G177,Herbs!B:B,0)))</f>
        <v>2</v>
      </c>
      <c r="J177" s="100">
        <f t="array" ref="J177">IF(G177="","", SWITCH(INDEX(Herbs!$A:$A,MATCH(G177,Herbs!$B:$B,0)),1,1,2,3,3,9,4,36,5,180,6,1080,0)*F177)</f>
        <v>3</v>
      </c>
      <c r="K177" s="101" t="str">
        <f t="array" ref="K177">IF(G177="","",INDEX(Herbs!$G:$G,MATCH(G177,Herbs!$B:$B,0)))</f>
        <v>Cold</v>
      </c>
      <c r="L177" s="100"/>
      <c r="M177" s="97"/>
      <c r="N177" s="98" t="str">
        <f t="array" ref="N177">IF(M177="","",INDEX(Herbs!$J:$J,MATCH(M177,Herbs!$B:$B,0)))</f>
        <v/>
      </c>
      <c r="O177" s="98">
        <f t="array" ref="O177">IF(M177:M632="",0, INDEX(Herbs!A:A,MATCH(M177,Herbs!B:B,0)))</f>
        <v>0</v>
      </c>
      <c r="P177" s="100" t="str">
        <f t="array" ref="P177">IF(M177="","", SWITCH(INDEX(Herbs!$A:$A,MATCH(M177,Herbs!$B:$B,0)),1,1,2,3,3,9,4,36,5,180,6,1080,0)*L177)</f>
        <v/>
      </c>
      <c r="Q177" s="101" t="str">
        <f t="array" ref="Q177">IF(M177="","",INDEX(Herbs!$G:$G,MATCH(M177,Herbs!$B:$B,0)))</f>
        <v/>
      </c>
      <c r="R177" s="100"/>
      <c r="S177" s="97"/>
      <c r="T177" s="98" t="str">
        <f t="array" ref="T177">IF(S177="","",INDEX(Herbs!$J:$J,MATCH(S177,Herbs!$B:$B,0)))</f>
        <v/>
      </c>
      <c r="U177" s="98">
        <f t="array" ref="U177">IF(S177:S632="",0, INDEX(Herbs!A:A,MATCH(S177,Herbs!B:B,0)))</f>
        <v>0</v>
      </c>
      <c r="V177" s="100" t="str">
        <f t="array" ref="V177">IF(S177="","", SWITCH(INDEX(Herbs!$A:$A,MATCH(S177,Herbs!$B:$B,0)),1,1,2,3,3,9,4,36,5,180,6,1080,0)*R177)</f>
        <v/>
      </c>
      <c r="W177" s="101" t="str">
        <f t="array" ref="W177">IF(S177="","",INDEX(Herbs!$G:$G,MATCH(S177,Herbs!$B:$B,0)))</f>
        <v/>
      </c>
    </row>
    <row r="178" ht="41.25" customHeight="1">
      <c r="A178" s="82" t="s">
        <v>110</v>
      </c>
      <c r="B178" s="83">
        <v>3.0</v>
      </c>
      <c r="C178" s="84" t="s">
        <v>112</v>
      </c>
      <c r="D178" s="85" t="str">
        <f>C178</f>
        <v>Swordsage Elixir</v>
      </c>
      <c r="E178" s="85" t="s">
        <v>320</v>
      </c>
      <c r="F178" s="86">
        <v>4.0</v>
      </c>
      <c r="G178" s="87" t="s">
        <v>321</v>
      </c>
      <c r="H178" s="88" t="str">
        <f t="array" ref="H178">IF(G178="","",INDEX(Herbs!$J:$J,MATCH(G178,Herbs!$B:$B,0)))</f>
        <v/>
      </c>
      <c r="I178" s="13">
        <f t="array" ref="I178">IF(G178:G632="",0, INDEX(Herbs!A:A,MATCH(G178,Herbs!B:B,0)))</f>
        <v>2</v>
      </c>
      <c r="J178" s="89">
        <f t="array" ref="J178">IF(G178="","", SWITCH(INDEX(Herbs!$A:$A,MATCH(G178,Herbs!$B:$B,0)),1,1,2,3,3,9,4,36,5,180,6,1080,0)*F178)</f>
        <v>12</v>
      </c>
      <c r="K178" s="90" t="str">
        <f t="array" ref="K178">IF(G178="","",INDEX(Herbs!$C:$C,MATCH(G178,Herbs!$B:$B,0)))</f>
        <v>Agitating</v>
      </c>
      <c r="L178" s="89"/>
      <c r="M178" s="91"/>
      <c r="N178" s="88" t="str">
        <f t="array" ref="N178">IF(M178="","",INDEX(Herbs!$J:$J,MATCH(M178,Herbs!$B:$B,0)))</f>
        <v/>
      </c>
      <c r="O178" s="88">
        <f t="array" ref="O178">IF(M178:M632="",0, INDEX(Herbs!A:A,MATCH(M178,Herbs!B:B,0)))</f>
        <v>0</v>
      </c>
      <c r="P178" s="89" t="str">
        <f t="array" ref="P178">IF(M178="","", SWITCH(INDEX(Herbs!$A:$A,MATCH(M178,Herbs!$B:$B,0)),1,1,2,3,3,9,4,36,5,180,6,1080,0)*L178)</f>
        <v/>
      </c>
      <c r="Q178" s="90" t="str">
        <f t="array" ref="Q178">IF(M178="","",INDEX(Herbs!$C:$C,MATCH(M178,Herbs!$B:$B,0)))</f>
        <v/>
      </c>
      <c r="R178" s="89"/>
      <c r="S178" s="91"/>
      <c r="T178" s="88" t="str">
        <f t="array" ref="T178">IF(S178="","",INDEX(Herbs!$J:$J,MATCH(S178,Herbs!$B:$B,0)))</f>
        <v/>
      </c>
      <c r="U178" s="88">
        <f t="array" ref="U178">IF(S178:S632="",0, INDEX(Herbs!A:A,MATCH(S178,Herbs!B:B,0)))</f>
        <v>0</v>
      </c>
      <c r="V178" s="89" t="str">
        <f t="array" ref="V178">IF(S178="","", SWITCH(INDEX(Herbs!$A:$A,MATCH(S178,Herbs!$B:$B,0)),1,1,2,3,3,9,4,36,5,180,6,1080,0)*R178)</f>
        <v/>
      </c>
      <c r="W178" s="90" t="str">
        <f t="array" ref="W178">IF(S178="","",INDEX(Herbs!$C:$C,MATCH(S178,Herbs!$B:$B,0)))</f>
        <v/>
      </c>
    </row>
    <row r="179" ht="41.25" customHeight="1">
      <c r="C179" s="75"/>
      <c r="D179" s="85" t="str">
        <f>C178</f>
        <v>Swordsage Elixir</v>
      </c>
      <c r="E179" s="85" t="s">
        <v>322</v>
      </c>
      <c r="F179" s="89"/>
      <c r="G179" s="91"/>
      <c r="H179" s="88" t="str">
        <f t="array" ref="H179">IF(G179="","",INDEX(Herbs!$J:$J,MATCH(G179,Herbs!$B:$B,0)))</f>
        <v/>
      </c>
      <c r="I179" s="13">
        <f t="array" ref="I179">IF(G179:G632="",0, INDEX(Herbs!A:A,MATCH(G179,Herbs!B:B,0)))</f>
        <v>0</v>
      </c>
      <c r="J179" s="89" t="str">
        <f t="array" ref="J179">IF(G179="","", SWITCH(INDEX(Herbs!$A:$A,MATCH(G179,Herbs!$B:$B,0)),1,1,2,3,3,9,4,36,5,180,6,1080,0)*F179)</f>
        <v/>
      </c>
      <c r="K179" s="90" t="str">
        <f t="array" ref="K179">IF(G179="","",INDEX(Herbs!$C:$C,MATCH(G179,Herbs!$B:$B,0)))</f>
        <v/>
      </c>
      <c r="L179" s="89"/>
      <c r="M179" s="91"/>
      <c r="N179" s="88" t="str">
        <f t="array" ref="N179">IF(M179="","",INDEX(Herbs!$J:$J,MATCH(M179,Herbs!$B:$B,0)))</f>
        <v/>
      </c>
      <c r="O179" s="88">
        <f t="array" ref="O179">IF(M179:M632="",0, INDEX(Herbs!A:A,MATCH(M179,Herbs!B:B,0)))</f>
        <v>0</v>
      </c>
      <c r="P179" s="89" t="str">
        <f t="array" ref="P179">IF(M179="","", SWITCH(INDEX(Herbs!$A:$A,MATCH(M179,Herbs!$B:$B,0)),1,1,2,3,3,9,4,36,5,180,6,1080,0)*L179)</f>
        <v/>
      </c>
      <c r="Q179" s="90" t="str">
        <f t="array" ref="Q179">IF(M179="","",INDEX(Herbs!$C:$C,MATCH(M179,Herbs!$B:$B,0)))</f>
        <v/>
      </c>
      <c r="R179" s="89"/>
      <c r="S179" s="91"/>
      <c r="T179" s="88" t="str">
        <f t="array" ref="T179">IF(S179="","",INDEX(Herbs!$J:$J,MATCH(S179,Herbs!$B:$B,0)))</f>
        <v/>
      </c>
      <c r="U179" s="88">
        <f t="array" ref="U179">IF(S179:S632="",0, INDEX(Herbs!A:A,MATCH(S179,Herbs!B:B,0)))</f>
        <v>0</v>
      </c>
      <c r="V179" s="89" t="str">
        <f t="array" ref="V179">IF(S179="","", SWITCH(INDEX(Herbs!$A:$A,MATCH(S179,Herbs!$B:$B,0)),1,1,2,3,3,9,4,36,5,180,6,1080,0)*R179)</f>
        <v/>
      </c>
      <c r="W179" s="90" t="str">
        <f t="array" ref="W179">IF(S179="","",INDEX(Herbs!$C:$C,MATCH(S179,Herbs!$B:$B,0)))</f>
        <v/>
      </c>
    </row>
    <row r="180" ht="41.25" customHeight="1">
      <c r="C180" s="75"/>
      <c r="D180" s="85" t="str">
        <f>C178</f>
        <v>Swordsage Elixir</v>
      </c>
      <c r="E180" s="73" t="s">
        <v>323</v>
      </c>
      <c r="F180" s="86">
        <v>2.0</v>
      </c>
      <c r="G180" s="87" t="s">
        <v>363</v>
      </c>
      <c r="H180" s="88" t="str">
        <f t="array" ref="H180">IF(G180="","",INDEX(Herbs!$J:$J,MATCH(G180,Herbs!$B:$B,0)))</f>
        <v/>
      </c>
      <c r="I180" s="13">
        <f t="array" ref="I180">IF(G180:G632="",0, INDEX(Herbs!A:A,MATCH(G180,Herbs!B:B,0)))</f>
        <v>3</v>
      </c>
      <c r="J180" s="89">
        <f t="array" ref="J180">IF(G180="","", SWITCH(INDEX(Herbs!$A:$A,MATCH(G180,Herbs!$B:$B,0)),1,1,2,3,3,9,4,36,5,180,6,1080,0)*F180)</f>
        <v>18</v>
      </c>
      <c r="K180" s="90" t="str">
        <f t="array" ref="K180">IF(G180="","",INDEX(Herbs!$E:$E,MATCH(G180,Herbs!$B:$B,0)))</f>
        <v>Sword Intent</v>
      </c>
      <c r="L180" s="89"/>
      <c r="M180" s="91"/>
      <c r="N180" s="88" t="str">
        <f t="array" ref="N180">IF(M180="","",INDEX(Herbs!$J:$J,MATCH(M180,Herbs!$B:$B,0)))</f>
        <v/>
      </c>
      <c r="O180" s="88">
        <f t="array" ref="O180">IF(M180:M632="",0, INDEX(Herbs!A:A,MATCH(M180,Herbs!B:B,0)))</f>
        <v>0</v>
      </c>
      <c r="P180" s="89" t="str">
        <f t="array" ref="P180">IF(M180="","", SWITCH(INDEX(Herbs!$A:$A,MATCH(M180,Herbs!$B:$B,0)),1,1,2,3,3,9,4,36,5,180,6,1080,0)*L180)</f>
        <v/>
      </c>
      <c r="Q180" s="90" t="str">
        <f t="array" ref="Q180">IF(M180="","",INDEX(Herbs!$E:$E,MATCH(M180,Herbs!$B:$B,0)))</f>
        <v/>
      </c>
      <c r="R180" s="89"/>
      <c r="S180" s="91"/>
      <c r="T180" s="88" t="str">
        <f t="array" ref="T180">IF(S180="","",INDEX(Herbs!$J:$J,MATCH(S180,Herbs!$B:$B,0)))</f>
        <v/>
      </c>
      <c r="U180" s="88">
        <f t="array" ref="U180">IF(S180:S632="",0, INDEX(Herbs!A:A,MATCH(S180,Herbs!B:B,0)))</f>
        <v>0</v>
      </c>
      <c r="V180" s="89" t="str">
        <f t="array" ref="V180">IF(S180="","", SWITCH(INDEX(Herbs!$A:$A,MATCH(S180,Herbs!$B:$B,0)),1,1,2,3,3,9,4,36,5,180,6,1080,0)*R180)</f>
        <v/>
      </c>
      <c r="W180" s="90" t="str">
        <f t="array" ref="W180">IF(S180="","",INDEX(Herbs!$E:$E,MATCH(S180,Herbs!$B:$B,0)))</f>
        <v/>
      </c>
    </row>
    <row r="181" ht="41.25" customHeight="1">
      <c r="C181" s="75"/>
      <c r="D181" s="85" t="str">
        <f>C178</f>
        <v>Swordsage Elixir</v>
      </c>
      <c r="E181" s="73" t="s">
        <v>325</v>
      </c>
      <c r="F181" s="86"/>
      <c r="G181" s="87"/>
      <c r="H181" s="88" t="str">
        <f t="array" ref="H181">IF(G181="","",INDEX(Herbs!$J:$J,MATCH(G181,Herbs!$B:$B,0)))</f>
        <v/>
      </c>
      <c r="I181" s="13">
        <f t="array" ref="I181">IF(G181:G632="",0, INDEX(Herbs!A:A,MATCH(G181,Herbs!B:B,0)))</f>
        <v>0</v>
      </c>
      <c r="J181" s="89" t="str">
        <f t="array" ref="J181">IF(G181="","", SWITCH(INDEX(Herbs!$A:$A,MATCH(G181,Herbs!$B:$B,0)),1,1,2,3,3,9,4,36,5,180,6,1080,0)*F181)</f>
        <v/>
      </c>
      <c r="K181" s="90" t="str">
        <f t="array" ref="K181">IF(G181="","",INDEX(Herbs!$E:$E,MATCH(G181,Herbs!$B:$B,0)))</f>
        <v/>
      </c>
      <c r="L181" s="89"/>
      <c r="M181" s="91"/>
      <c r="N181" s="88" t="str">
        <f t="array" ref="N181">IF(M181="","",INDEX(Herbs!$J:$J,MATCH(M181,Herbs!$B:$B,0)))</f>
        <v/>
      </c>
      <c r="O181" s="88">
        <f t="array" ref="O181">IF(M181:M632="",0, INDEX(Herbs!A:A,MATCH(M181,Herbs!B:B,0)))</f>
        <v>0</v>
      </c>
      <c r="P181" s="89" t="str">
        <f t="array" ref="P181">IF(M181="","", SWITCH(INDEX(Herbs!$A:$A,MATCH(M181,Herbs!$B:$B,0)),1,1,2,3,3,9,4,36,5,180,6,1080,0)*L181)</f>
        <v/>
      </c>
      <c r="Q181" s="90" t="str">
        <f t="array" ref="Q181">IF(M181="","",INDEX(Herbs!$E:$E,MATCH(M181,Herbs!$B:$B,0)))</f>
        <v/>
      </c>
      <c r="R181" s="89"/>
      <c r="S181" s="91"/>
      <c r="T181" s="88" t="str">
        <f t="array" ref="T181">IF(S181="","",INDEX(Herbs!$J:$J,MATCH(S181,Herbs!$B:$B,0)))</f>
        <v/>
      </c>
      <c r="U181" s="88">
        <f t="array" ref="U181">IF(S181:S632="",0, INDEX(Herbs!A:A,MATCH(S181,Herbs!B:B,0)))</f>
        <v>0</v>
      </c>
      <c r="V181" s="89" t="str">
        <f t="array" ref="V181">IF(S181="","", SWITCH(INDEX(Herbs!$A:$A,MATCH(S181,Herbs!$B:$B,0)),1,1,2,3,3,9,4,36,5,180,6,1080,0)*R181)</f>
        <v/>
      </c>
      <c r="W181" s="90" t="str">
        <f t="array" ref="W181">IF(S181="","",INDEX(Herbs!$E:$E,MATCH(S181,Herbs!$B:$B,0)))</f>
        <v/>
      </c>
    </row>
    <row r="182" ht="41.25" customHeight="1">
      <c r="A182" s="92"/>
      <c r="B182" s="92"/>
      <c r="C182" s="93"/>
      <c r="D182" s="94" t="str">
        <f>C178</f>
        <v>Swordsage Elixir</v>
      </c>
      <c r="E182" s="95" t="s">
        <v>326</v>
      </c>
      <c r="F182" s="96">
        <v>1.0</v>
      </c>
      <c r="G182" s="97" t="s">
        <v>337</v>
      </c>
      <c r="H182" s="98" t="str">
        <f t="array" ref="H182">IF(G182="","",INDEX(Herbs!$J:$J,MATCH(G182,Herbs!$B:$B,0)))</f>
        <v/>
      </c>
      <c r="I182" s="99">
        <f t="array" ref="I182">IF(G182:G632="",0, INDEX(Herbs!A:A,MATCH(G182,Herbs!B:B,0)))</f>
        <v>3</v>
      </c>
      <c r="J182" s="100">
        <f t="array" ref="J182">IF(G182="","", SWITCH(INDEX(Herbs!$A:$A,MATCH(G182,Herbs!$B:$B,0)),1,1,2,3,3,9,4,36,5,180,6,1080,0)*F182)</f>
        <v>9</v>
      </c>
      <c r="K182" s="101" t="str">
        <f t="array" ref="K182">IF(G182="","",INDEX(Herbs!$G:$G,MATCH(G182,Herbs!$B:$B,0)))</f>
        <v>Cold</v>
      </c>
      <c r="L182" s="100"/>
      <c r="M182" s="97"/>
      <c r="N182" s="98" t="str">
        <f t="array" ref="N182">IF(M182="","",INDEX(Herbs!$J:$J,MATCH(M182,Herbs!$B:$B,0)))</f>
        <v/>
      </c>
      <c r="O182" s="98">
        <f t="array" ref="O182">IF(M182:M632="",0, INDEX(Herbs!A:A,MATCH(M182,Herbs!B:B,0)))</f>
        <v>0</v>
      </c>
      <c r="P182" s="100" t="str">
        <f t="array" ref="P182">IF(M182="","", SWITCH(INDEX(Herbs!$A:$A,MATCH(M182,Herbs!$B:$B,0)),1,1,2,3,3,9,4,36,5,180,6,1080,0)*L182)</f>
        <v/>
      </c>
      <c r="Q182" s="101" t="str">
        <f t="array" ref="Q182">IF(M182="","",INDEX(Herbs!$G:$G,MATCH(M182,Herbs!$B:$B,0)))</f>
        <v/>
      </c>
      <c r="R182" s="100"/>
      <c r="S182" s="97"/>
      <c r="T182" s="98" t="str">
        <f t="array" ref="T182">IF(S182="","",INDEX(Herbs!$J:$J,MATCH(S182,Herbs!$B:$B,0)))</f>
        <v/>
      </c>
      <c r="U182" s="98">
        <f t="array" ref="U182">IF(S182:S632="",0, INDEX(Herbs!A:A,MATCH(S182,Herbs!B:B,0)))</f>
        <v>0</v>
      </c>
      <c r="V182" s="100" t="str">
        <f t="array" ref="V182">IF(S182="","", SWITCH(INDEX(Herbs!$A:$A,MATCH(S182,Herbs!$B:$B,0)),1,1,2,3,3,9,4,36,5,180,6,1080,0)*R182)</f>
        <v/>
      </c>
      <c r="W182" s="101" t="str">
        <f t="array" ref="W182">IF(S182="","",INDEX(Herbs!$G:$G,MATCH(S182,Herbs!$B:$B,0)))</f>
        <v/>
      </c>
    </row>
    <row r="183" ht="41.25" customHeight="1">
      <c r="A183" s="82" t="s">
        <v>115</v>
      </c>
      <c r="B183" s="83">
        <v>3.0</v>
      </c>
      <c r="C183" s="84" t="s">
        <v>114</v>
      </c>
      <c r="D183" s="85" t="str">
        <f>C183</f>
        <v>Foundation Elixir</v>
      </c>
      <c r="E183" s="85" t="s">
        <v>320</v>
      </c>
      <c r="F183" s="86">
        <v>3.0</v>
      </c>
      <c r="G183" s="87" t="s">
        <v>353</v>
      </c>
      <c r="H183" s="88" t="str">
        <f t="array" ref="H183">IF(G183="","",INDEX(Herbs!$J:$J,MATCH(G183,Herbs!$B:$B,0)))</f>
        <v/>
      </c>
      <c r="I183" s="13">
        <f t="array" ref="I183">IF(G183:G632="",0, INDEX(Herbs!A:A,MATCH(G183,Herbs!B:B,0)))</f>
        <v>3</v>
      </c>
      <c r="J183" s="89">
        <f t="array" ref="J183">IF(G183="","", SWITCH(INDEX(Herbs!$A:$A,MATCH(G183,Herbs!$B:$B,0)),1,1,2,3,3,9,4,36,5,180,6,1080,0)*F183)</f>
        <v>27</v>
      </c>
      <c r="K183" s="90" t="str">
        <f t="array" ref="K183">IF(G183="","",INDEX(Herbs!$C:$C,MATCH(G183,Herbs!$B:$B,0)))</f>
        <v>Agitating</v>
      </c>
      <c r="L183" s="89">
        <v>3.0</v>
      </c>
      <c r="M183" s="91" t="s">
        <v>353</v>
      </c>
      <c r="N183" s="88" t="str">
        <f t="array" ref="N183">IF(M183="","",INDEX(Herbs!$J:$J,MATCH(M183,Herbs!$B:$B,0)))</f>
        <v/>
      </c>
      <c r="O183" s="88">
        <f t="array" ref="O183">IF(M183:M632="",0, INDEX(Herbs!A:A,MATCH(M183,Herbs!B:B,0)))</f>
        <v>3</v>
      </c>
      <c r="P183" s="89">
        <f t="array" ref="P183">IF(M183="","", SWITCH(INDEX(Herbs!$A:$A,MATCH(M183,Herbs!$B:$B,0)),1,1,2,3,3,9,4,36,5,180,6,1080,0)*L183)</f>
        <v>27</v>
      </c>
      <c r="Q183" s="90" t="str">
        <f t="array" ref="Q183">IF(M183="","",INDEX(Herbs!$C:$C,MATCH(M183,Herbs!$B:$B,0)))</f>
        <v>Agitating</v>
      </c>
      <c r="R183" s="89"/>
      <c r="S183" s="91"/>
      <c r="T183" s="88" t="str">
        <f t="array" ref="T183">IF(S183="","",INDEX(Herbs!$J:$J,MATCH(S183,Herbs!$B:$B,0)))</f>
        <v/>
      </c>
      <c r="U183" s="88">
        <f t="array" ref="U183">IF(S183:S632="",0, INDEX(Herbs!A:A,MATCH(S183,Herbs!B:B,0)))</f>
        <v>0</v>
      </c>
      <c r="V183" s="89" t="str">
        <f t="array" ref="V183">IF(S183="","", SWITCH(INDEX(Herbs!$A:$A,MATCH(S183,Herbs!$B:$B,0)),1,1,2,3,3,9,4,36,5,180,6,1080,0)*R183)</f>
        <v/>
      </c>
      <c r="W183" s="90" t="str">
        <f t="array" ref="W183">IF(S183="","",INDEX(Herbs!$C:$C,MATCH(S183,Herbs!$B:$B,0)))</f>
        <v/>
      </c>
    </row>
    <row r="184" ht="41.25" customHeight="1">
      <c r="C184" s="75"/>
      <c r="D184" s="85" t="str">
        <f>C183</f>
        <v>Foundation Elixir</v>
      </c>
      <c r="E184" s="85" t="s">
        <v>322</v>
      </c>
      <c r="F184" s="89"/>
      <c r="G184" s="91"/>
      <c r="H184" s="88" t="str">
        <f t="array" ref="H184">IF(G184="","",INDEX(Herbs!$J:$J,MATCH(G184,Herbs!$B:$B,0)))</f>
        <v/>
      </c>
      <c r="I184" s="13">
        <f t="array" ref="I184">IF(G184:G632="",0, INDEX(Herbs!A:A,MATCH(G184,Herbs!B:B,0)))</f>
        <v>0</v>
      </c>
      <c r="J184" s="89" t="str">
        <f t="array" ref="J184">IF(G184="","", SWITCH(INDEX(Herbs!$A:$A,MATCH(G184,Herbs!$B:$B,0)),1,1,2,3,3,9,4,36,5,180,6,1080,0)*F184)</f>
        <v/>
      </c>
      <c r="K184" s="90" t="str">
        <f t="array" ref="K184">IF(G184="","",INDEX(Herbs!$C:$C,MATCH(G184,Herbs!$B:$B,0)))</f>
        <v/>
      </c>
      <c r="L184" s="89"/>
      <c r="M184" s="91"/>
      <c r="N184" s="88" t="str">
        <f t="array" ref="N184">IF(M184="","",INDEX(Herbs!$J:$J,MATCH(M184,Herbs!$B:$B,0)))</f>
        <v/>
      </c>
      <c r="O184" s="88">
        <f t="array" ref="O184">IF(M184:M632="",0, INDEX(Herbs!A:A,MATCH(M184,Herbs!B:B,0)))</f>
        <v>0</v>
      </c>
      <c r="P184" s="89" t="str">
        <f t="array" ref="P184">IF(M184="","", SWITCH(INDEX(Herbs!$A:$A,MATCH(M184,Herbs!$B:$B,0)),1,1,2,3,3,9,4,36,5,180,6,1080,0)*L184)</f>
        <v/>
      </c>
      <c r="Q184" s="90" t="str">
        <f t="array" ref="Q184">IF(M184="","",INDEX(Herbs!$C:$C,MATCH(M184,Herbs!$B:$B,0)))</f>
        <v/>
      </c>
      <c r="R184" s="89"/>
      <c r="S184" s="91"/>
      <c r="T184" s="88" t="str">
        <f t="array" ref="T184">IF(S184="","",INDEX(Herbs!$J:$J,MATCH(S184,Herbs!$B:$B,0)))</f>
        <v/>
      </c>
      <c r="U184" s="88">
        <f t="array" ref="U184">IF(S184:S632="",0, INDEX(Herbs!A:A,MATCH(S184,Herbs!B:B,0)))</f>
        <v>0</v>
      </c>
      <c r="V184" s="89" t="str">
        <f t="array" ref="V184">IF(S184="","", SWITCH(INDEX(Herbs!$A:$A,MATCH(S184,Herbs!$B:$B,0)),1,1,2,3,3,9,4,36,5,180,6,1080,0)*R184)</f>
        <v/>
      </c>
      <c r="W184" s="90" t="str">
        <f t="array" ref="W184">IF(S184="","",INDEX(Herbs!$C:$C,MATCH(S184,Herbs!$B:$B,0)))</f>
        <v/>
      </c>
    </row>
    <row r="185" ht="41.25" customHeight="1">
      <c r="C185" s="75"/>
      <c r="D185" s="85" t="str">
        <f>C183</f>
        <v>Foundation Elixir</v>
      </c>
      <c r="E185" s="73" t="s">
        <v>323</v>
      </c>
      <c r="F185" s="86">
        <v>1.0</v>
      </c>
      <c r="G185" s="87" t="s">
        <v>364</v>
      </c>
      <c r="H185" s="88" t="str">
        <f t="array" ref="H185">IF(G185="","",INDEX(Herbs!$J:$J,MATCH(G185,Herbs!$B:$B,0)))</f>
        <v/>
      </c>
      <c r="I185" s="13">
        <f t="array" ref="I185">IF(G185:G632="",0, INDEX(Herbs!A:A,MATCH(G185,Herbs!B:B,0)))</f>
        <v>3</v>
      </c>
      <c r="J185" s="89">
        <f t="array" ref="J185">IF(G185="","", SWITCH(INDEX(Herbs!$A:$A,MATCH(G185,Herbs!$B:$B,0)),1,1,2,3,3,9,4,36,5,180,6,1080,0)*F185)</f>
        <v>9</v>
      </c>
      <c r="K185" s="90" t="str">
        <f t="array" ref="K185">IF(G185="","",INDEX(Herbs!$E:$E,MATCH(G185,Herbs!$B:$B,0)))</f>
        <v>Sealing</v>
      </c>
      <c r="L185" s="89">
        <v>1.0</v>
      </c>
      <c r="M185" s="91" t="s">
        <v>364</v>
      </c>
      <c r="N185" s="88" t="str">
        <f t="array" ref="N185">IF(M185="","",INDEX(Herbs!$J:$J,MATCH(M185,Herbs!$B:$B,0)))</f>
        <v/>
      </c>
      <c r="O185" s="88">
        <f t="array" ref="O185">IF(M185:M632="",0, INDEX(Herbs!A:A,MATCH(M185,Herbs!B:B,0)))</f>
        <v>3</v>
      </c>
      <c r="P185" s="89">
        <f t="array" ref="P185">IF(M185="","", SWITCH(INDEX(Herbs!$A:$A,MATCH(M185,Herbs!$B:$B,0)),1,1,2,3,3,9,4,36,5,180,6,1080,0)*L185)</f>
        <v>9</v>
      </c>
      <c r="Q185" s="90" t="str">
        <f t="array" ref="Q185">IF(M185="","",INDEX(Herbs!$E:$E,MATCH(M185,Herbs!$B:$B,0)))</f>
        <v>Sealing</v>
      </c>
      <c r="R185" s="89"/>
      <c r="S185" s="91"/>
      <c r="T185" s="88" t="str">
        <f t="array" ref="T185">IF(S185="","",INDEX(Herbs!$J:$J,MATCH(S185,Herbs!$B:$B,0)))</f>
        <v/>
      </c>
      <c r="U185" s="88">
        <f t="array" ref="U185">IF(S185:S632="",0, INDEX(Herbs!A:A,MATCH(S185,Herbs!B:B,0)))</f>
        <v>0</v>
      </c>
      <c r="V185" s="89" t="str">
        <f t="array" ref="V185">IF(S185="","", SWITCH(INDEX(Herbs!$A:$A,MATCH(S185,Herbs!$B:$B,0)),1,1,2,3,3,9,4,36,5,180,6,1080,0)*R185)</f>
        <v/>
      </c>
      <c r="W185" s="90" t="str">
        <f t="array" ref="W185">IF(S185="","",INDEX(Herbs!$E:$E,MATCH(S185,Herbs!$B:$B,0)))</f>
        <v/>
      </c>
    </row>
    <row r="186" ht="41.25" customHeight="1">
      <c r="C186" s="75"/>
      <c r="D186" s="85" t="str">
        <f>C183</f>
        <v>Foundation Elixir</v>
      </c>
      <c r="E186" s="73" t="s">
        <v>325</v>
      </c>
      <c r="F186" s="86">
        <v>3.0</v>
      </c>
      <c r="G186" s="87" t="s">
        <v>330</v>
      </c>
      <c r="H186" s="88" t="str">
        <f t="array" ref="H186">IF(G186="","",INDEX(Herbs!$J:$J,MATCH(G186,Herbs!$B:$B,0)))</f>
        <v/>
      </c>
      <c r="I186" s="13">
        <f t="array" ref="I186">IF(G186:G632="",0, INDEX(Herbs!A:A,MATCH(G186,Herbs!B:B,0)))</f>
        <v>2</v>
      </c>
      <c r="J186" s="89">
        <f t="array" ref="J186">IF(G186="","", SWITCH(INDEX(Herbs!$A:$A,MATCH(G186,Herbs!$B:$B,0)),1,1,2,3,3,9,4,36,5,180,6,1080,0)*F186)</f>
        <v>9</v>
      </c>
      <c r="K186" s="90" t="str">
        <f t="array" ref="K186">IF(G186="","",INDEX(Herbs!$E:$E,MATCH(G186,Herbs!$B:$B,0)))</f>
        <v>Harmonizing</v>
      </c>
      <c r="L186" s="89">
        <v>1.0</v>
      </c>
      <c r="M186" s="91" t="s">
        <v>354</v>
      </c>
      <c r="N186" s="88" t="str">
        <f t="array" ref="N186">IF(M186="","",INDEX(Herbs!$J:$J,MATCH(M186,Herbs!$B:$B,0)))</f>
        <v/>
      </c>
      <c r="O186" s="88">
        <f t="array" ref="O186">IF(M186:M632="",0, INDEX(Herbs!A:A,MATCH(M186,Herbs!B:B,0)))</f>
        <v>3</v>
      </c>
      <c r="P186" s="89">
        <f t="array" ref="P186">IF(M186="","", SWITCH(INDEX(Herbs!$A:$A,MATCH(M186,Herbs!$B:$B,0)),1,1,2,3,3,9,4,36,5,180,6,1080,0)*L186)</f>
        <v>9</v>
      </c>
      <c r="Q186" s="90" t="str">
        <f t="array" ref="Q186">IF(M186="","",INDEX(Herbs!$E:$E,MATCH(M186,Herbs!$B:$B,0)))</f>
        <v>Harmonizing</v>
      </c>
      <c r="R186" s="89"/>
      <c r="S186" s="91"/>
      <c r="T186" s="88" t="str">
        <f t="array" ref="T186">IF(S186="","",INDEX(Herbs!$J:$J,MATCH(S186,Herbs!$B:$B,0)))</f>
        <v/>
      </c>
      <c r="U186" s="88">
        <f t="array" ref="U186">IF(S186:S632="",0, INDEX(Herbs!A:A,MATCH(S186,Herbs!B:B,0)))</f>
        <v>0</v>
      </c>
      <c r="V186" s="89" t="str">
        <f t="array" ref="V186">IF(S186="","", SWITCH(INDEX(Herbs!$A:$A,MATCH(S186,Herbs!$B:$B,0)),1,1,2,3,3,9,4,36,5,180,6,1080,0)*R186)</f>
        <v/>
      </c>
      <c r="W186" s="90" t="str">
        <f t="array" ref="W186">IF(S186="","",INDEX(Herbs!$E:$E,MATCH(S186,Herbs!$B:$B,0)))</f>
        <v/>
      </c>
    </row>
    <row r="187" ht="41.25" customHeight="1">
      <c r="A187" s="92"/>
      <c r="B187" s="92"/>
      <c r="C187" s="93"/>
      <c r="D187" s="94" t="str">
        <f>C183</f>
        <v>Foundation Elixir</v>
      </c>
      <c r="E187" s="95" t="s">
        <v>326</v>
      </c>
      <c r="F187" s="96">
        <v>3.0</v>
      </c>
      <c r="G187" s="97" t="s">
        <v>330</v>
      </c>
      <c r="H187" s="98" t="str">
        <f t="array" ref="H187">IF(G187="","",INDEX(Herbs!$J:$J,MATCH(G187,Herbs!$B:$B,0)))</f>
        <v/>
      </c>
      <c r="I187" s="99">
        <f t="array" ref="I187">IF(G187:G632="",0, INDEX(Herbs!A:A,MATCH(G187,Herbs!B:B,0)))</f>
        <v>2</v>
      </c>
      <c r="J187" s="100">
        <f t="array" ref="J187">IF(G187="","", SWITCH(INDEX(Herbs!$A:$A,MATCH(G187,Herbs!$B:$B,0)),1,1,2,3,3,9,4,36,5,180,6,1080,0)*F187)</f>
        <v>9</v>
      </c>
      <c r="K187" s="101" t="str">
        <f t="array" ref="K187">IF(G187="","",INDEX(Herbs!$G:$G,MATCH(G187,Herbs!$B:$B,0)))</f>
        <v>Balanced</v>
      </c>
      <c r="L187" s="100">
        <v>1.0</v>
      </c>
      <c r="M187" s="97" t="s">
        <v>355</v>
      </c>
      <c r="N187" s="98" t="str">
        <f t="array" ref="N187">IF(M187="","",INDEX(Herbs!$J:$J,MATCH(M187,Herbs!$B:$B,0)))</f>
        <v/>
      </c>
      <c r="O187" s="98">
        <f t="array" ref="O187">IF(M187:M632="",0, INDEX(Herbs!A:A,MATCH(M187,Herbs!B:B,0)))</f>
        <v>3</v>
      </c>
      <c r="P187" s="100">
        <f t="array" ref="P187">IF(M187="","", SWITCH(INDEX(Herbs!$A:$A,MATCH(M187,Herbs!$B:$B,0)),1,1,2,3,3,9,4,36,5,180,6,1080,0)*L187)</f>
        <v>9</v>
      </c>
      <c r="Q187" s="101" t="str">
        <f t="array" ref="Q187">IF(M187="","",INDEX(Herbs!$G:$G,MATCH(M187,Herbs!$B:$B,0)))</f>
        <v>Cold</v>
      </c>
      <c r="R187" s="100"/>
      <c r="S187" s="97"/>
      <c r="T187" s="98" t="str">
        <f t="array" ref="T187">IF(S187="","",INDEX(Herbs!$J:$J,MATCH(S187,Herbs!$B:$B,0)))</f>
        <v/>
      </c>
      <c r="U187" s="98">
        <f t="array" ref="U187">IF(S187:S632="",0, INDEX(Herbs!A:A,MATCH(S187,Herbs!B:B,0)))</f>
        <v>0</v>
      </c>
      <c r="V187" s="100" t="str">
        <f t="array" ref="V187">IF(S187="","", SWITCH(INDEX(Herbs!$A:$A,MATCH(S187,Herbs!$B:$B,0)),1,1,2,3,3,9,4,36,5,180,6,1080,0)*R187)</f>
        <v/>
      </c>
      <c r="W187" s="101" t="str">
        <f t="array" ref="W187">IF(S187="","",INDEX(Herbs!$G:$G,MATCH(S187,Herbs!$B:$B,0)))</f>
        <v/>
      </c>
    </row>
    <row r="188" ht="41.25" customHeight="1">
      <c r="A188" s="82" t="s">
        <v>115</v>
      </c>
      <c r="B188" s="83">
        <v>3.0</v>
      </c>
      <c r="C188" s="84" t="s">
        <v>117</v>
      </c>
      <c r="D188" s="85" t="str">
        <f>C188</f>
        <v>Earth Core Elixir</v>
      </c>
      <c r="E188" s="85" t="s">
        <v>320</v>
      </c>
      <c r="F188" s="86">
        <v>1.0</v>
      </c>
      <c r="G188" s="87" t="s">
        <v>334</v>
      </c>
      <c r="H188" s="88" t="str">
        <f t="array" ref="H188">IF(G188="","",INDEX(Herbs!$J:$J,MATCH(G188,Herbs!$B:$B,0)))</f>
        <v/>
      </c>
      <c r="I188" s="13">
        <f t="array" ref="I188">IF(G188:G632="",0, INDEX(Herbs!A:A,MATCH(G188,Herbs!B:B,0)))</f>
        <v>3</v>
      </c>
      <c r="J188" s="89">
        <f t="array" ref="J188">IF(G188="","", SWITCH(INDEX(Herbs!$A:$A,MATCH(G188,Herbs!$B:$B,0)),1,1,2,3,3,9,4,36,5,180,6,1080,0)*F188)</f>
        <v>9</v>
      </c>
      <c r="K188" s="90" t="str">
        <f t="array" ref="K188">IF(G188="","",INDEX(Herbs!$C:$C,MATCH(G188,Herbs!$B:$B,0)))</f>
        <v>Agitating</v>
      </c>
      <c r="L188" s="89"/>
      <c r="M188" s="91"/>
      <c r="N188" s="88" t="str">
        <f t="array" ref="N188">IF(M188="","",INDEX(Herbs!$J:$J,MATCH(M188,Herbs!$B:$B,0)))</f>
        <v/>
      </c>
      <c r="O188" s="88">
        <f t="array" ref="O188">IF(M188:M632="",0, INDEX(Herbs!A:A,MATCH(M188,Herbs!B:B,0)))</f>
        <v>0</v>
      </c>
      <c r="P188" s="89" t="str">
        <f t="array" ref="P188">IF(M188="","", SWITCH(INDEX(Herbs!$A:$A,MATCH(M188,Herbs!$B:$B,0)),1,1,2,3,3,9,4,36,5,180,6,1080,0)*L188)</f>
        <v/>
      </c>
      <c r="Q188" s="90" t="str">
        <f t="array" ref="Q188">IF(M188="","",INDEX(Herbs!$C:$C,MATCH(M188,Herbs!$B:$B,0)))</f>
        <v/>
      </c>
      <c r="R188" s="89"/>
      <c r="S188" s="91"/>
      <c r="T188" s="88" t="str">
        <f t="array" ref="T188">IF(S188="","",INDEX(Herbs!$J:$J,MATCH(S188,Herbs!$B:$B,0)))</f>
        <v/>
      </c>
      <c r="U188" s="88">
        <f t="array" ref="U188">IF(S188:S632="",0, INDEX(Herbs!A:A,MATCH(S188,Herbs!B:B,0)))</f>
        <v>0</v>
      </c>
      <c r="V188" s="89" t="str">
        <f t="array" ref="V188">IF(S188="","", SWITCH(INDEX(Herbs!$A:$A,MATCH(S188,Herbs!$B:$B,0)),1,1,2,3,3,9,4,36,5,180,6,1080,0)*R188)</f>
        <v/>
      </c>
      <c r="W188" s="90" t="str">
        <f t="array" ref="W188">IF(S188="","",INDEX(Herbs!$C:$C,MATCH(S188,Herbs!$B:$B,0)))</f>
        <v/>
      </c>
    </row>
    <row r="189" ht="41.25" customHeight="1">
      <c r="C189" s="75"/>
      <c r="D189" s="85" t="str">
        <f>C188</f>
        <v>Earth Core Elixir</v>
      </c>
      <c r="E189" s="85" t="s">
        <v>322</v>
      </c>
      <c r="F189" s="89"/>
      <c r="G189" s="91"/>
      <c r="H189" s="88" t="str">
        <f t="array" ref="H189">IF(G189="","",INDEX(Herbs!$J:$J,MATCH(G189,Herbs!$B:$B,0)))</f>
        <v/>
      </c>
      <c r="I189" s="13">
        <f t="array" ref="I189">IF(G189:G632="",0, INDEX(Herbs!A:A,MATCH(G189,Herbs!B:B,0)))</f>
        <v>0</v>
      </c>
      <c r="J189" s="89" t="str">
        <f t="array" ref="J189">IF(G189="","", SWITCH(INDEX(Herbs!$A:$A,MATCH(G189,Herbs!$B:$B,0)),1,1,2,3,3,9,4,36,5,180,6,1080,0)*F189)</f>
        <v/>
      </c>
      <c r="K189" s="90" t="str">
        <f t="array" ref="K189">IF(G189="","",INDEX(Herbs!$C:$C,MATCH(G189,Herbs!$B:$B,0)))</f>
        <v/>
      </c>
      <c r="L189" s="89"/>
      <c r="M189" s="91"/>
      <c r="N189" s="88" t="str">
        <f t="array" ref="N189">IF(M189="","",INDEX(Herbs!$J:$J,MATCH(M189,Herbs!$B:$B,0)))</f>
        <v/>
      </c>
      <c r="O189" s="88">
        <f t="array" ref="O189">IF(M189:M632="",0, INDEX(Herbs!A:A,MATCH(M189,Herbs!B:B,0)))</f>
        <v>0</v>
      </c>
      <c r="P189" s="89" t="str">
        <f t="array" ref="P189">IF(M189="","", SWITCH(INDEX(Herbs!$A:$A,MATCH(M189,Herbs!$B:$B,0)),1,1,2,3,3,9,4,36,5,180,6,1080,0)*L189)</f>
        <v/>
      </c>
      <c r="Q189" s="90" t="str">
        <f t="array" ref="Q189">IF(M189="","",INDEX(Herbs!$C:$C,MATCH(M189,Herbs!$B:$B,0)))</f>
        <v/>
      </c>
      <c r="R189" s="89"/>
      <c r="S189" s="91"/>
      <c r="T189" s="88" t="str">
        <f t="array" ref="T189">IF(S189="","",INDEX(Herbs!$J:$J,MATCH(S189,Herbs!$B:$B,0)))</f>
        <v/>
      </c>
      <c r="U189" s="88">
        <f t="array" ref="U189">IF(S189:S632="",0, INDEX(Herbs!A:A,MATCH(S189,Herbs!B:B,0)))</f>
        <v>0</v>
      </c>
      <c r="V189" s="89" t="str">
        <f t="array" ref="V189">IF(S189="","", SWITCH(INDEX(Herbs!$A:$A,MATCH(S189,Herbs!$B:$B,0)),1,1,2,3,3,9,4,36,5,180,6,1080,0)*R189)</f>
        <v/>
      </c>
      <c r="W189" s="90" t="str">
        <f t="array" ref="W189">IF(S189="","",INDEX(Herbs!$C:$C,MATCH(S189,Herbs!$B:$B,0)))</f>
        <v/>
      </c>
    </row>
    <row r="190" ht="41.25" customHeight="1">
      <c r="C190" s="75"/>
      <c r="D190" s="85" t="str">
        <f>C188</f>
        <v>Earth Core Elixir</v>
      </c>
      <c r="E190" s="73" t="s">
        <v>323</v>
      </c>
      <c r="F190" s="86">
        <v>2.0</v>
      </c>
      <c r="G190" s="87" t="s">
        <v>332</v>
      </c>
      <c r="H190" s="88" t="str">
        <f t="array" ref="H190">IF(G190="","",INDEX(Herbs!$J:$J,MATCH(G190,Herbs!$B:$B,0)))</f>
        <v/>
      </c>
      <c r="I190" s="13">
        <f t="array" ref="I190">IF(G190:G632="",0, INDEX(Herbs!A:A,MATCH(G190,Herbs!B:B,0)))</f>
        <v>3</v>
      </c>
      <c r="J190" s="89">
        <f t="array" ref="J190">IF(G190="","", SWITCH(INDEX(Herbs!$A:$A,MATCH(G190,Herbs!$B:$B,0)),1,1,2,3,3,9,4,36,5,180,6,1080,0)*F190)</f>
        <v>18</v>
      </c>
      <c r="K190" s="90" t="str">
        <f t="array" ref="K190">IF(G190="","",INDEX(Herbs!$E:$E,MATCH(G190,Herbs!$B:$B,0)))</f>
        <v>Earth</v>
      </c>
      <c r="L190" s="89"/>
      <c r="M190" s="91"/>
      <c r="N190" s="88" t="str">
        <f t="array" ref="N190">IF(M190="","",INDEX(Herbs!$J:$J,MATCH(M190,Herbs!$B:$B,0)))</f>
        <v/>
      </c>
      <c r="O190" s="88">
        <f t="array" ref="O190">IF(M190:M632="",0, INDEX(Herbs!A:A,MATCH(M190,Herbs!B:B,0)))</f>
        <v>0</v>
      </c>
      <c r="P190" s="89" t="str">
        <f t="array" ref="P190">IF(M190="","", SWITCH(INDEX(Herbs!$A:$A,MATCH(M190,Herbs!$B:$B,0)),1,1,2,3,3,9,4,36,5,180,6,1080,0)*L190)</f>
        <v/>
      </c>
      <c r="Q190" s="90" t="str">
        <f t="array" ref="Q190">IF(M190="","",INDEX(Herbs!$E:$E,MATCH(M190,Herbs!$B:$B,0)))</f>
        <v/>
      </c>
      <c r="R190" s="89"/>
      <c r="S190" s="91"/>
      <c r="T190" s="88" t="str">
        <f t="array" ref="T190">IF(S190="","",INDEX(Herbs!$J:$J,MATCH(S190,Herbs!$B:$B,0)))</f>
        <v/>
      </c>
      <c r="U190" s="88">
        <f t="array" ref="U190">IF(S190:S632="",0, INDEX(Herbs!A:A,MATCH(S190,Herbs!B:B,0)))</f>
        <v>0</v>
      </c>
      <c r="V190" s="89" t="str">
        <f t="array" ref="V190">IF(S190="","", SWITCH(INDEX(Herbs!$A:$A,MATCH(S190,Herbs!$B:$B,0)),1,1,2,3,3,9,4,36,5,180,6,1080,0)*R190)</f>
        <v/>
      </c>
      <c r="W190" s="90" t="str">
        <f t="array" ref="W190">IF(S190="","",INDEX(Herbs!$E:$E,MATCH(S190,Herbs!$B:$B,0)))</f>
        <v/>
      </c>
    </row>
    <row r="191" ht="41.25" customHeight="1">
      <c r="C191" s="75"/>
      <c r="D191" s="85" t="str">
        <f>C188</f>
        <v>Earth Core Elixir</v>
      </c>
      <c r="E191" s="73" t="s">
        <v>325</v>
      </c>
      <c r="F191" s="86">
        <v>1.0</v>
      </c>
      <c r="G191" s="87" t="s">
        <v>365</v>
      </c>
      <c r="H191" s="88" t="str">
        <f t="array" ref="H191">IF(G191="","",INDEX(Herbs!$J:$J,MATCH(G191,Herbs!$B:$B,0)))</f>
        <v/>
      </c>
      <c r="I191" s="13">
        <f t="array" ref="I191">IF(G191:G632="",0, INDEX(Herbs!A:A,MATCH(G191,Herbs!B:B,0)))</f>
        <v>3</v>
      </c>
      <c r="J191" s="89">
        <f t="array" ref="J191">IF(G191="","", SWITCH(INDEX(Herbs!$A:$A,MATCH(G191,Herbs!$B:$B,0)),1,1,2,3,3,9,4,36,5,180,6,1080,0)*F191)</f>
        <v>9</v>
      </c>
      <c r="K191" s="90" t="str">
        <f t="array" ref="K191">IF(G191="","",INDEX(Herbs!$E:$E,MATCH(G191,Herbs!$B:$B,0)))</f>
        <v>Congealing</v>
      </c>
      <c r="L191" s="89"/>
      <c r="M191" s="91"/>
      <c r="N191" s="88" t="str">
        <f t="array" ref="N191">IF(M191="","",INDEX(Herbs!$J:$J,MATCH(M191,Herbs!$B:$B,0)))</f>
        <v/>
      </c>
      <c r="O191" s="88">
        <f t="array" ref="O191">IF(M191:M632="",0, INDEX(Herbs!A:A,MATCH(M191,Herbs!B:B,0)))</f>
        <v>0</v>
      </c>
      <c r="P191" s="89" t="str">
        <f t="array" ref="P191">IF(M191="","", SWITCH(INDEX(Herbs!$A:$A,MATCH(M191,Herbs!$B:$B,0)),1,1,2,3,3,9,4,36,5,180,6,1080,0)*L191)</f>
        <v/>
      </c>
      <c r="Q191" s="90" t="str">
        <f t="array" ref="Q191">IF(M191="","",INDEX(Herbs!$E:$E,MATCH(M191,Herbs!$B:$B,0)))</f>
        <v/>
      </c>
      <c r="R191" s="89"/>
      <c r="S191" s="91"/>
      <c r="T191" s="88" t="str">
        <f t="array" ref="T191">IF(S191="","",INDEX(Herbs!$J:$J,MATCH(S191,Herbs!$B:$B,0)))</f>
        <v/>
      </c>
      <c r="U191" s="88">
        <f t="array" ref="U191">IF(S191:S632="",0, INDEX(Herbs!A:A,MATCH(S191,Herbs!B:B,0)))</f>
        <v>0</v>
      </c>
      <c r="V191" s="89" t="str">
        <f t="array" ref="V191">IF(S191="","", SWITCH(INDEX(Herbs!$A:$A,MATCH(S191,Herbs!$B:$B,0)),1,1,2,3,3,9,4,36,5,180,6,1080,0)*R191)</f>
        <v/>
      </c>
      <c r="W191" s="90" t="str">
        <f t="array" ref="W191">IF(S191="","",INDEX(Herbs!$E:$E,MATCH(S191,Herbs!$B:$B,0)))</f>
        <v/>
      </c>
    </row>
    <row r="192" ht="41.25" customHeight="1">
      <c r="A192" s="92"/>
      <c r="B192" s="92"/>
      <c r="C192" s="93"/>
      <c r="D192" s="94" t="str">
        <f>C188</f>
        <v>Earth Core Elixir</v>
      </c>
      <c r="E192" s="95" t="s">
        <v>326</v>
      </c>
      <c r="F192" s="96">
        <v>1.0</v>
      </c>
      <c r="G192" s="97" t="s">
        <v>331</v>
      </c>
      <c r="H192" s="98" t="str">
        <f t="array" ref="H192">IF(G192="","",INDEX(Herbs!$J:$J,MATCH(G192,Herbs!$B:$B,0)))</f>
        <v/>
      </c>
      <c r="I192" s="99">
        <f t="array" ref="I192">IF(G192:G632="",0, INDEX(Herbs!A:A,MATCH(G192,Herbs!B:B,0)))</f>
        <v>3</v>
      </c>
      <c r="J192" s="100">
        <f t="array" ref="J192">IF(G192="","", SWITCH(INDEX(Herbs!$A:$A,MATCH(G192,Herbs!$B:$B,0)),1,1,2,3,3,9,4,36,5,180,6,1080,0)*F192)</f>
        <v>9</v>
      </c>
      <c r="K192" s="101" t="str">
        <f t="array" ref="K192">IF(G192="","",INDEX(Herbs!$G:$G,MATCH(G192,Herbs!$B:$B,0)))</f>
        <v>Heat</v>
      </c>
      <c r="L192" s="100"/>
      <c r="M192" s="97"/>
      <c r="N192" s="98" t="str">
        <f t="array" ref="N192">IF(M192="","",INDEX(Herbs!$J:$J,MATCH(M192,Herbs!$B:$B,0)))</f>
        <v/>
      </c>
      <c r="O192" s="98">
        <f t="array" ref="O192">IF(M192:M632="",0, INDEX(Herbs!A:A,MATCH(M192,Herbs!B:B,0)))</f>
        <v>0</v>
      </c>
      <c r="P192" s="100" t="str">
        <f t="array" ref="P192">IF(M192="","", SWITCH(INDEX(Herbs!$A:$A,MATCH(M192,Herbs!$B:$B,0)),1,1,2,3,3,9,4,36,5,180,6,1080,0)*L192)</f>
        <v/>
      </c>
      <c r="Q192" s="101" t="str">
        <f t="array" ref="Q192">IF(M192="","",INDEX(Herbs!$G:$G,MATCH(M192,Herbs!$B:$B,0)))</f>
        <v/>
      </c>
      <c r="R192" s="100"/>
      <c r="S192" s="97"/>
      <c r="T192" s="98" t="str">
        <f t="array" ref="T192">IF(S192="","",INDEX(Herbs!$J:$J,MATCH(S192,Herbs!$B:$B,0)))</f>
        <v/>
      </c>
      <c r="U192" s="98">
        <f t="array" ref="U192">IF(S192:S632="",0, INDEX(Herbs!A:A,MATCH(S192,Herbs!B:B,0)))</f>
        <v>0</v>
      </c>
      <c r="V192" s="100" t="str">
        <f t="array" ref="V192">IF(S192="","", SWITCH(INDEX(Herbs!$A:$A,MATCH(S192,Herbs!$B:$B,0)),1,1,2,3,3,9,4,36,5,180,6,1080,0)*R192)</f>
        <v/>
      </c>
      <c r="W192" s="101" t="str">
        <f t="array" ref="W192">IF(S192="","",INDEX(Herbs!$G:$G,MATCH(S192,Herbs!$B:$B,0)))</f>
        <v/>
      </c>
    </row>
    <row r="193" ht="41.25" customHeight="1">
      <c r="A193" s="82" t="s">
        <v>115</v>
      </c>
      <c r="B193" s="83">
        <v>3.0</v>
      </c>
      <c r="C193" s="84" t="s">
        <v>119</v>
      </c>
      <c r="D193" s="85" t="str">
        <f>C193</f>
        <v>Fire Core Elixir</v>
      </c>
      <c r="E193" s="85" t="s">
        <v>320</v>
      </c>
      <c r="F193" s="86">
        <v>1.0</v>
      </c>
      <c r="G193" s="87" t="s">
        <v>334</v>
      </c>
      <c r="H193" s="88" t="str">
        <f t="array" ref="H193">IF(G193="","",INDEX(Herbs!$J:$J,MATCH(G193,Herbs!$B:$B,0)))</f>
        <v/>
      </c>
      <c r="I193" s="13">
        <f t="array" ref="I193">IF(G193:G632="",0, INDEX(Herbs!A:A,MATCH(G193,Herbs!B:B,0)))</f>
        <v>3</v>
      </c>
      <c r="J193" s="89">
        <f t="array" ref="J193">IF(G193="","", SWITCH(INDEX(Herbs!$A:$A,MATCH(G193,Herbs!$B:$B,0)),1,1,2,3,3,9,4,36,5,180,6,1080,0)*F193)</f>
        <v>9</v>
      </c>
      <c r="K193" s="90" t="str">
        <f t="array" ref="K193">IF(G193="","",INDEX(Herbs!$C:$C,MATCH(G193,Herbs!$B:$B,0)))</f>
        <v>Agitating</v>
      </c>
      <c r="L193" s="89"/>
      <c r="M193" s="91"/>
      <c r="N193" s="88" t="str">
        <f t="array" ref="N193">IF(M193="","",INDEX(Herbs!$J:$J,MATCH(M193,Herbs!$B:$B,0)))</f>
        <v/>
      </c>
      <c r="O193" s="88">
        <f t="array" ref="O193">IF(M193:M632="",0, INDEX(Herbs!A:A,MATCH(M193,Herbs!B:B,0)))</f>
        <v>0</v>
      </c>
      <c r="P193" s="89" t="str">
        <f t="array" ref="P193">IF(M193="","", SWITCH(INDEX(Herbs!$A:$A,MATCH(M193,Herbs!$B:$B,0)),1,1,2,3,3,9,4,36,5,180,6,1080,0)*L193)</f>
        <v/>
      </c>
      <c r="Q193" s="90" t="str">
        <f t="array" ref="Q193">IF(M193="","",INDEX(Herbs!$C:$C,MATCH(M193,Herbs!$B:$B,0)))</f>
        <v/>
      </c>
      <c r="R193" s="89"/>
      <c r="S193" s="91"/>
      <c r="T193" s="88" t="str">
        <f t="array" ref="T193">IF(S193="","",INDEX(Herbs!$J:$J,MATCH(S193,Herbs!$B:$B,0)))</f>
        <v/>
      </c>
      <c r="U193" s="88">
        <f t="array" ref="U193">IF(S193:S632="",0, INDEX(Herbs!A:A,MATCH(S193,Herbs!B:B,0)))</f>
        <v>0</v>
      </c>
      <c r="V193" s="89" t="str">
        <f t="array" ref="V193">IF(S193="","", SWITCH(INDEX(Herbs!$A:$A,MATCH(S193,Herbs!$B:$B,0)),1,1,2,3,3,9,4,36,5,180,6,1080,0)*R193)</f>
        <v/>
      </c>
      <c r="W193" s="90" t="str">
        <f t="array" ref="W193">IF(S193="","",INDEX(Herbs!$C:$C,MATCH(S193,Herbs!$B:$B,0)))</f>
        <v/>
      </c>
    </row>
    <row r="194" ht="41.25" customHeight="1">
      <c r="C194" s="75"/>
      <c r="D194" s="85" t="str">
        <f>C193</f>
        <v>Fire Core Elixir</v>
      </c>
      <c r="E194" s="85" t="s">
        <v>322</v>
      </c>
      <c r="F194" s="89"/>
      <c r="G194" s="91"/>
      <c r="H194" s="88" t="str">
        <f t="array" ref="H194">IF(G194="","",INDEX(Herbs!$J:$J,MATCH(G194,Herbs!$B:$B,0)))</f>
        <v/>
      </c>
      <c r="I194" s="13">
        <f t="array" ref="I194">IF(G194:G632="",0, INDEX(Herbs!A:A,MATCH(G194,Herbs!B:B,0)))</f>
        <v>0</v>
      </c>
      <c r="J194" s="89" t="str">
        <f t="array" ref="J194">IF(G194="","", SWITCH(INDEX(Herbs!$A:$A,MATCH(G194,Herbs!$B:$B,0)),1,1,2,3,3,9,4,36,5,180,6,1080,0)*F194)</f>
        <v/>
      </c>
      <c r="K194" s="90" t="str">
        <f t="array" ref="K194">IF(G194="","",INDEX(Herbs!$C:$C,MATCH(G194,Herbs!$B:$B,0)))</f>
        <v/>
      </c>
      <c r="L194" s="89"/>
      <c r="M194" s="91"/>
      <c r="N194" s="88" t="str">
        <f t="array" ref="N194">IF(M194="","",INDEX(Herbs!$J:$J,MATCH(M194,Herbs!$B:$B,0)))</f>
        <v/>
      </c>
      <c r="O194" s="88">
        <f t="array" ref="O194">IF(M194:M632="",0, INDEX(Herbs!A:A,MATCH(M194,Herbs!B:B,0)))</f>
        <v>0</v>
      </c>
      <c r="P194" s="89" t="str">
        <f t="array" ref="P194">IF(M194="","", SWITCH(INDEX(Herbs!$A:$A,MATCH(M194,Herbs!$B:$B,0)),1,1,2,3,3,9,4,36,5,180,6,1080,0)*L194)</f>
        <v/>
      </c>
      <c r="Q194" s="90" t="str">
        <f t="array" ref="Q194">IF(M194="","",INDEX(Herbs!$C:$C,MATCH(M194,Herbs!$B:$B,0)))</f>
        <v/>
      </c>
      <c r="R194" s="89"/>
      <c r="S194" s="91"/>
      <c r="T194" s="88" t="str">
        <f t="array" ref="T194">IF(S194="","",INDEX(Herbs!$J:$J,MATCH(S194,Herbs!$B:$B,0)))</f>
        <v/>
      </c>
      <c r="U194" s="88">
        <f t="array" ref="U194">IF(S194:S632="",0, INDEX(Herbs!A:A,MATCH(S194,Herbs!B:B,0)))</f>
        <v>0</v>
      </c>
      <c r="V194" s="89" t="str">
        <f t="array" ref="V194">IF(S194="","", SWITCH(INDEX(Herbs!$A:$A,MATCH(S194,Herbs!$B:$B,0)),1,1,2,3,3,9,4,36,5,180,6,1080,0)*R194)</f>
        <v/>
      </c>
      <c r="W194" s="90" t="str">
        <f t="array" ref="W194">IF(S194="","",INDEX(Herbs!$C:$C,MATCH(S194,Herbs!$B:$B,0)))</f>
        <v/>
      </c>
    </row>
    <row r="195" ht="41.25" customHeight="1">
      <c r="C195" s="75"/>
      <c r="D195" s="85" t="str">
        <f>C193</f>
        <v>Fire Core Elixir</v>
      </c>
      <c r="E195" s="73" t="s">
        <v>323</v>
      </c>
      <c r="F195" s="86">
        <v>2.0</v>
      </c>
      <c r="G195" s="87" t="s">
        <v>334</v>
      </c>
      <c r="H195" s="88" t="str">
        <f t="array" ref="H195">IF(G195="","",INDEX(Herbs!$J:$J,MATCH(G195,Herbs!$B:$B,0)))</f>
        <v/>
      </c>
      <c r="I195" s="13">
        <f t="array" ref="I195">IF(G195:G632="",0, INDEX(Herbs!A:A,MATCH(G195,Herbs!B:B,0)))</f>
        <v>3</v>
      </c>
      <c r="J195" s="89">
        <f t="array" ref="J195">IF(G195="","", SWITCH(INDEX(Herbs!$A:$A,MATCH(G195,Herbs!$B:$B,0)),1,1,2,3,3,9,4,36,5,180,6,1080,0)*F195)</f>
        <v>18</v>
      </c>
      <c r="K195" s="90" t="str">
        <f t="array" ref="K195">IF(G195="","",INDEX(Herbs!$E:$E,MATCH(G195,Herbs!$B:$B,0)))</f>
        <v>Fire</v>
      </c>
      <c r="L195" s="89"/>
      <c r="M195" s="91"/>
      <c r="N195" s="88" t="str">
        <f t="array" ref="N195">IF(M195="","",INDEX(Herbs!$J:$J,MATCH(M195,Herbs!$B:$B,0)))</f>
        <v/>
      </c>
      <c r="O195" s="88">
        <f t="array" ref="O195">IF(M195:M632="",0, INDEX(Herbs!A:A,MATCH(M195,Herbs!B:B,0)))</f>
        <v>0</v>
      </c>
      <c r="P195" s="89" t="str">
        <f t="array" ref="P195">IF(M195="","", SWITCH(INDEX(Herbs!$A:$A,MATCH(M195,Herbs!$B:$B,0)),1,1,2,3,3,9,4,36,5,180,6,1080,0)*L195)</f>
        <v/>
      </c>
      <c r="Q195" s="90" t="str">
        <f t="array" ref="Q195">IF(M195="","",INDEX(Herbs!$E:$E,MATCH(M195,Herbs!$B:$B,0)))</f>
        <v/>
      </c>
      <c r="R195" s="89"/>
      <c r="S195" s="91"/>
      <c r="T195" s="88" t="str">
        <f t="array" ref="T195">IF(S195="","",INDEX(Herbs!$J:$J,MATCH(S195,Herbs!$B:$B,0)))</f>
        <v/>
      </c>
      <c r="U195" s="88">
        <f t="array" ref="U195">IF(S195:S632="",0, INDEX(Herbs!A:A,MATCH(S195,Herbs!B:B,0)))</f>
        <v>0</v>
      </c>
      <c r="V195" s="89" t="str">
        <f t="array" ref="V195">IF(S195="","", SWITCH(INDEX(Herbs!$A:$A,MATCH(S195,Herbs!$B:$B,0)),1,1,2,3,3,9,4,36,5,180,6,1080,0)*R195)</f>
        <v/>
      </c>
      <c r="W195" s="90" t="str">
        <f t="array" ref="W195">IF(S195="","",INDEX(Herbs!$E:$E,MATCH(S195,Herbs!$B:$B,0)))</f>
        <v/>
      </c>
    </row>
    <row r="196" ht="41.25" customHeight="1">
      <c r="C196" s="75"/>
      <c r="D196" s="85" t="str">
        <f>C193</f>
        <v>Fire Core Elixir</v>
      </c>
      <c r="E196" s="73" t="s">
        <v>325</v>
      </c>
      <c r="F196" s="86">
        <v>1.0</v>
      </c>
      <c r="G196" s="87" t="s">
        <v>365</v>
      </c>
      <c r="H196" s="88" t="str">
        <f t="array" ref="H196">IF(G196="","",INDEX(Herbs!$J:$J,MATCH(G196,Herbs!$B:$B,0)))</f>
        <v/>
      </c>
      <c r="I196" s="13">
        <f t="array" ref="I196">IF(G196:G632="",0, INDEX(Herbs!A:A,MATCH(G196,Herbs!B:B,0)))</f>
        <v>3</v>
      </c>
      <c r="J196" s="89">
        <f t="array" ref="J196">IF(G196="","", SWITCH(INDEX(Herbs!$A:$A,MATCH(G196,Herbs!$B:$B,0)),1,1,2,3,3,9,4,36,5,180,6,1080,0)*F196)</f>
        <v>9</v>
      </c>
      <c r="K196" s="90" t="str">
        <f t="array" ref="K196">IF(G196="","",INDEX(Herbs!$E:$E,MATCH(G196,Herbs!$B:$B,0)))</f>
        <v>Congealing</v>
      </c>
      <c r="L196" s="89"/>
      <c r="M196" s="91"/>
      <c r="N196" s="88" t="str">
        <f t="array" ref="N196">IF(M196="","",INDEX(Herbs!$J:$J,MATCH(M196,Herbs!$B:$B,0)))</f>
        <v/>
      </c>
      <c r="O196" s="88">
        <f t="array" ref="O196">IF(M196:M632="",0, INDEX(Herbs!A:A,MATCH(M196,Herbs!B:B,0)))</f>
        <v>0</v>
      </c>
      <c r="P196" s="89" t="str">
        <f t="array" ref="P196">IF(M196="","", SWITCH(INDEX(Herbs!$A:$A,MATCH(M196,Herbs!$B:$B,0)),1,1,2,3,3,9,4,36,5,180,6,1080,0)*L196)</f>
        <v/>
      </c>
      <c r="Q196" s="90" t="str">
        <f t="array" ref="Q196">IF(M196="","",INDEX(Herbs!$E:$E,MATCH(M196,Herbs!$B:$B,0)))</f>
        <v/>
      </c>
      <c r="R196" s="89"/>
      <c r="S196" s="91"/>
      <c r="T196" s="88" t="str">
        <f t="array" ref="T196">IF(S196="","",INDEX(Herbs!$J:$J,MATCH(S196,Herbs!$B:$B,0)))</f>
        <v/>
      </c>
      <c r="U196" s="88">
        <f t="array" ref="U196">IF(S196:S632="",0, INDEX(Herbs!A:A,MATCH(S196,Herbs!B:B,0)))</f>
        <v>0</v>
      </c>
      <c r="V196" s="89" t="str">
        <f t="array" ref="V196">IF(S196="","", SWITCH(INDEX(Herbs!$A:$A,MATCH(S196,Herbs!$B:$B,0)),1,1,2,3,3,9,4,36,5,180,6,1080,0)*R196)</f>
        <v/>
      </c>
      <c r="W196" s="90" t="str">
        <f t="array" ref="W196">IF(S196="","",INDEX(Herbs!$E:$E,MATCH(S196,Herbs!$B:$B,0)))</f>
        <v/>
      </c>
    </row>
    <row r="197" ht="41.25" customHeight="1">
      <c r="A197" s="92"/>
      <c r="B197" s="92"/>
      <c r="C197" s="93"/>
      <c r="D197" s="94" t="str">
        <f>C193</f>
        <v>Fire Core Elixir</v>
      </c>
      <c r="E197" s="95" t="s">
        <v>326</v>
      </c>
      <c r="F197" s="96">
        <v>1.0</v>
      </c>
      <c r="G197" s="97" t="s">
        <v>366</v>
      </c>
      <c r="H197" s="98" t="str">
        <f t="array" ref="H197">IF(G197="","",INDEX(Herbs!$J:$J,MATCH(G197,Herbs!$B:$B,0)))</f>
        <v/>
      </c>
      <c r="I197" s="99">
        <f t="array" ref="I197">IF(G197:G632="",0, INDEX(Herbs!A:A,MATCH(G197,Herbs!B:B,0)))</f>
        <v>3</v>
      </c>
      <c r="J197" s="100">
        <f t="array" ref="J197">IF(G197="","", SWITCH(INDEX(Herbs!$A:$A,MATCH(G197,Herbs!$B:$B,0)),1,1,2,3,3,9,4,36,5,180,6,1080,0)*F197)</f>
        <v>9</v>
      </c>
      <c r="K197" s="101" t="str">
        <f t="array" ref="K197">IF(G197="","",INDEX(Herbs!$G:$G,MATCH(G197,Herbs!$B:$B,0)))</f>
        <v>Cold</v>
      </c>
      <c r="L197" s="100"/>
      <c r="M197" s="97"/>
      <c r="N197" s="98" t="str">
        <f t="array" ref="N197">IF(M197="","",INDEX(Herbs!$J:$J,MATCH(M197,Herbs!$B:$B,0)))</f>
        <v/>
      </c>
      <c r="O197" s="98">
        <f t="array" ref="O197">IF(M197:M632="",0, INDEX(Herbs!A:A,MATCH(M197,Herbs!B:B,0)))</f>
        <v>0</v>
      </c>
      <c r="P197" s="100" t="str">
        <f t="array" ref="P197">IF(M197="","", SWITCH(INDEX(Herbs!$A:$A,MATCH(M197,Herbs!$B:$B,0)),1,1,2,3,3,9,4,36,5,180,6,1080,0)*L197)</f>
        <v/>
      </c>
      <c r="Q197" s="101" t="str">
        <f t="array" ref="Q197">IF(M197="","",INDEX(Herbs!$G:$G,MATCH(M197,Herbs!$B:$B,0)))</f>
        <v/>
      </c>
      <c r="R197" s="100"/>
      <c r="S197" s="97"/>
      <c r="T197" s="98" t="str">
        <f t="array" ref="T197">IF(S197="","",INDEX(Herbs!$J:$J,MATCH(S197,Herbs!$B:$B,0)))</f>
        <v/>
      </c>
      <c r="U197" s="98">
        <f t="array" ref="U197">IF(S197:S632="",0, INDEX(Herbs!A:A,MATCH(S197,Herbs!B:B,0)))</f>
        <v>0</v>
      </c>
      <c r="V197" s="100" t="str">
        <f t="array" ref="V197">IF(S197="","", SWITCH(INDEX(Herbs!$A:$A,MATCH(S197,Herbs!$B:$B,0)),1,1,2,3,3,9,4,36,5,180,6,1080,0)*R197)</f>
        <v/>
      </c>
      <c r="W197" s="101" t="str">
        <f t="array" ref="W197">IF(S197="","",INDEX(Herbs!$G:$G,MATCH(S197,Herbs!$B:$B,0)))</f>
        <v/>
      </c>
    </row>
    <row r="198" ht="41.25" customHeight="1">
      <c r="A198" s="82" t="s">
        <v>115</v>
      </c>
      <c r="B198" s="83">
        <v>3.0</v>
      </c>
      <c r="C198" s="84" t="s">
        <v>122</v>
      </c>
      <c r="D198" s="85" t="str">
        <f>C198</f>
        <v>Metal Core Elixir</v>
      </c>
      <c r="E198" s="85" t="s">
        <v>320</v>
      </c>
      <c r="F198" s="86">
        <v>1.0</v>
      </c>
      <c r="G198" s="87" t="s">
        <v>334</v>
      </c>
      <c r="H198" s="88" t="str">
        <f t="array" ref="H198">IF(G198="","",INDEX(Herbs!$J:$J,MATCH(G198,Herbs!$B:$B,0)))</f>
        <v/>
      </c>
      <c r="I198" s="13">
        <f t="array" ref="I198">IF(G198:G632="",0, INDEX(Herbs!A:A,MATCH(G198,Herbs!B:B,0)))</f>
        <v>3</v>
      </c>
      <c r="J198" s="89">
        <f t="array" ref="J198">IF(G198="","", SWITCH(INDEX(Herbs!$A:$A,MATCH(G198,Herbs!$B:$B,0)),1,1,2,3,3,9,4,36,5,180,6,1080,0)*F198)</f>
        <v>9</v>
      </c>
      <c r="K198" s="90" t="str">
        <f t="array" ref="K198">IF(G198="","",INDEX(Herbs!$C:$C,MATCH(G198,Herbs!$B:$B,0)))</f>
        <v>Agitating</v>
      </c>
      <c r="L198" s="89"/>
      <c r="M198" s="91"/>
      <c r="N198" s="88" t="str">
        <f t="array" ref="N198">IF(M198="","",INDEX(Herbs!$J:$J,MATCH(M198,Herbs!$B:$B,0)))</f>
        <v/>
      </c>
      <c r="O198" s="88">
        <f t="array" ref="O198">IF(M198:M632="",0, INDEX(Herbs!A:A,MATCH(M198,Herbs!B:B,0)))</f>
        <v>0</v>
      </c>
      <c r="P198" s="89" t="str">
        <f t="array" ref="P198">IF(M198="","", SWITCH(INDEX(Herbs!$A:$A,MATCH(M198,Herbs!$B:$B,0)),1,1,2,3,3,9,4,36,5,180,6,1080,0)*L198)</f>
        <v/>
      </c>
      <c r="Q198" s="90" t="str">
        <f t="array" ref="Q198">IF(M198="","",INDEX(Herbs!$C:$C,MATCH(M198,Herbs!$B:$B,0)))</f>
        <v/>
      </c>
      <c r="R198" s="89"/>
      <c r="S198" s="91"/>
      <c r="T198" s="88" t="str">
        <f t="array" ref="T198">IF(S198="","",INDEX(Herbs!$J:$J,MATCH(S198,Herbs!$B:$B,0)))</f>
        <v/>
      </c>
      <c r="U198" s="88">
        <f t="array" ref="U198">IF(S198:S632="",0, INDEX(Herbs!A:A,MATCH(S198,Herbs!B:B,0)))</f>
        <v>0</v>
      </c>
      <c r="V198" s="89" t="str">
        <f t="array" ref="V198">IF(S198="","", SWITCH(INDEX(Herbs!$A:$A,MATCH(S198,Herbs!$B:$B,0)),1,1,2,3,3,9,4,36,5,180,6,1080,0)*R198)</f>
        <v/>
      </c>
      <c r="W198" s="90" t="str">
        <f t="array" ref="W198">IF(S198="","",INDEX(Herbs!$C:$C,MATCH(S198,Herbs!$B:$B,0)))</f>
        <v/>
      </c>
    </row>
    <row r="199" ht="41.25" customHeight="1">
      <c r="C199" s="75"/>
      <c r="D199" s="85" t="str">
        <f>C198</f>
        <v>Metal Core Elixir</v>
      </c>
      <c r="E199" s="85" t="s">
        <v>322</v>
      </c>
      <c r="F199" s="89"/>
      <c r="G199" s="91"/>
      <c r="H199" s="88" t="str">
        <f t="array" ref="H199">IF(G199="","",INDEX(Herbs!$J:$J,MATCH(G199,Herbs!$B:$B,0)))</f>
        <v/>
      </c>
      <c r="I199" s="13">
        <f t="array" ref="I199">IF(G199:G632="",0, INDEX(Herbs!A:A,MATCH(G199,Herbs!B:B,0)))</f>
        <v>0</v>
      </c>
      <c r="J199" s="89" t="str">
        <f t="array" ref="J199">IF(G199="","", SWITCH(INDEX(Herbs!$A:$A,MATCH(G199,Herbs!$B:$B,0)),1,1,2,3,3,9,4,36,5,180,6,1080,0)*F199)</f>
        <v/>
      </c>
      <c r="K199" s="90" t="str">
        <f t="array" ref="K199">IF(G199="","",INDEX(Herbs!$C:$C,MATCH(G199,Herbs!$B:$B,0)))</f>
        <v/>
      </c>
      <c r="L199" s="89"/>
      <c r="M199" s="91"/>
      <c r="N199" s="88" t="str">
        <f t="array" ref="N199">IF(M199="","",INDEX(Herbs!$J:$J,MATCH(M199,Herbs!$B:$B,0)))</f>
        <v/>
      </c>
      <c r="O199" s="88">
        <f t="array" ref="O199">IF(M199:M632="",0, INDEX(Herbs!A:A,MATCH(M199,Herbs!B:B,0)))</f>
        <v>0</v>
      </c>
      <c r="P199" s="89" t="str">
        <f t="array" ref="P199">IF(M199="","", SWITCH(INDEX(Herbs!$A:$A,MATCH(M199,Herbs!$B:$B,0)),1,1,2,3,3,9,4,36,5,180,6,1080,0)*L199)</f>
        <v/>
      </c>
      <c r="Q199" s="90" t="str">
        <f t="array" ref="Q199">IF(M199="","",INDEX(Herbs!$C:$C,MATCH(M199,Herbs!$B:$B,0)))</f>
        <v/>
      </c>
      <c r="R199" s="89"/>
      <c r="S199" s="91"/>
      <c r="T199" s="88" t="str">
        <f t="array" ref="T199">IF(S199="","",INDEX(Herbs!$J:$J,MATCH(S199,Herbs!$B:$B,0)))</f>
        <v/>
      </c>
      <c r="U199" s="88">
        <f t="array" ref="U199">IF(S199:S632="",0, INDEX(Herbs!A:A,MATCH(S199,Herbs!B:B,0)))</f>
        <v>0</v>
      </c>
      <c r="V199" s="89" t="str">
        <f t="array" ref="V199">IF(S199="","", SWITCH(INDEX(Herbs!$A:$A,MATCH(S199,Herbs!$B:$B,0)),1,1,2,3,3,9,4,36,5,180,6,1080,0)*R199)</f>
        <v/>
      </c>
      <c r="W199" s="90" t="str">
        <f t="array" ref="W199">IF(S199="","",INDEX(Herbs!$C:$C,MATCH(S199,Herbs!$B:$B,0)))</f>
        <v/>
      </c>
    </row>
    <row r="200" ht="41.25" customHeight="1">
      <c r="C200" s="75"/>
      <c r="D200" s="85" t="str">
        <f>C198</f>
        <v>Metal Core Elixir</v>
      </c>
      <c r="E200" s="73" t="s">
        <v>323</v>
      </c>
      <c r="F200" s="86">
        <v>2.0</v>
      </c>
      <c r="G200" s="87" t="s">
        <v>335</v>
      </c>
      <c r="H200" s="88" t="str">
        <f t="array" ref="H200">IF(G200="","",INDEX(Herbs!$J:$J,MATCH(G200,Herbs!$B:$B,0)))</f>
        <v/>
      </c>
      <c r="I200" s="13">
        <f t="array" ref="I200">IF(G200:G632="",0, INDEX(Herbs!A:A,MATCH(G200,Herbs!B:B,0)))</f>
        <v>3</v>
      </c>
      <c r="J200" s="89">
        <f t="array" ref="J200">IF(G200="","", SWITCH(INDEX(Herbs!$A:$A,MATCH(G200,Herbs!$B:$B,0)),1,1,2,3,3,9,4,36,5,180,6,1080,0)*F200)</f>
        <v>18</v>
      </c>
      <c r="K200" s="90" t="str">
        <f t="array" ref="K200">IF(G200="","",INDEX(Herbs!$E:$E,MATCH(G200,Herbs!$B:$B,0)))</f>
        <v>Metal</v>
      </c>
      <c r="L200" s="89"/>
      <c r="M200" s="91"/>
      <c r="N200" s="88" t="str">
        <f t="array" ref="N200">IF(M200="","",INDEX(Herbs!$J:$J,MATCH(M200,Herbs!$B:$B,0)))</f>
        <v/>
      </c>
      <c r="O200" s="88">
        <f t="array" ref="O200">IF(M200:M632="",0, INDEX(Herbs!A:A,MATCH(M200,Herbs!B:B,0)))</f>
        <v>0</v>
      </c>
      <c r="P200" s="89" t="str">
        <f t="array" ref="P200">IF(M200="","", SWITCH(INDEX(Herbs!$A:$A,MATCH(M200,Herbs!$B:$B,0)),1,1,2,3,3,9,4,36,5,180,6,1080,0)*L200)</f>
        <v/>
      </c>
      <c r="Q200" s="90" t="str">
        <f t="array" ref="Q200">IF(M200="","",INDEX(Herbs!$E:$E,MATCH(M200,Herbs!$B:$B,0)))</f>
        <v/>
      </c>
      <c r="R200" s="89"/>
      <c r="S200" s="91"/>
      <c r="T200" s="88" t="str">
        <f t="array" ref="T200">IF(S200="","",INDEX(Herbs!$J:$J,MATCH(S200,Herbs!$B:$B,0)))</f>
        <v/>
      </c>
      <c r="U200" s="88">
        <f t="array" ref="U200">IF(S200:S632="",0, INDEX(Herbs!A:A,MATCH(S200,Herbs!B:B,0)))</f>
        <v>0</v>
      </c>
      <c r="V200" s="89" t="str">
        <f t="array" ref="V200">IF(S200="","", SWITCH(INDEX(Herbs!$A:$A,MATCH(S200,Herbs!$B:$B,0)),1,1,2,3,3,9,4,36,5,180,6,1080,0)*R200)</f>
        <v/>
      </c>
      <c r="W200" s="90" t="str">
        <f t="array" ref="W200">IF(S200="","",INDEX(Herbs!$E:$E,MATCH(S200,Herbs!$B:$B,0)))</f>
        <v/>
      </c>
    </row>
    <row r="201" ht="41.25" customHeight="1">
      <c r="C201" s="75"/>
      <c r="D201" s="85" t="str">
        <f>C198</f>
        <v>Metal Core Elixir</v>
      </c>
      <c r="E201" s="73" t="s">
        <v>325</v>
      </c>
      <c r="F201" s="86">
        <v>1.0</v>
      </c>
      <c r="G201" s="87" t="s">
        <v>365</v>
      </c>
      <c r="H201" s="88" t="str">
        <f t="array" ref="H201">IF(G201="","",INDEX(Herbs!$J:$J,MATCH(G201,Herbs!$B:$B,0)))</f>
        <v/>
      </c>
      <c r="I201" s="13">
        <f t="array" ref="I201">IF(G201:G632="",0, INDEX(Herbs!A:A,MATCH(G201,Herbs!B:B,0)))</f>
        <v>3</v>
      </c>
      <c r="J201" s="89">
        <f t="array" ref="J201">IF(G201="","", SWITCH(INDEX(Herbs!$A:$A,MATCH(G201,Herbs!$B:$B,0)),1,1,2,3,3,9,4,36,5,180,6,1080,0)*F201)</f>
        <v>9</v>
      </c>
      <c r="K201" s="90" t="str">
        <f t="array" ref="K201">IF(G201="","",INDEX(Herbs!$E:$E,MATCH(G201,Herbs!$B:$B,0)))</f>
        <v>Congealing</v>
      </c>
      <c r="L201" s="89"/>
      <c r="M201" s="91"/>
      <c r="N201" s="88" t="str">
        <f t="array" ref="N201">IF(M201="","",INDEX(Herbs!$J:$J,MATCH(M201,Herbs!$B:$B,0)))</f>
        <v/>
      </c>
      <c r="O201" s="88">
        <f t="array" ref="O201">IF(M201:M632="",0, INDEX(Herbs!A:A,MATCH(M201,Herbs!B:B,0)))</f>
        <v>0</v>
      </c>
      <c r="P201" s="89" t="str">
        <f t="array" ref="P201">IF(M201="","", SWITCH(INDEX(Herbs!$A:$A,MATCH(M201,Herbs!$B:$B,0)),1,1,2,3,3,9,4,36,5,180,6,1080,0)*L201)</f>
        <v/>
      </c>
      <c r="Q201" s="90" t="str">
        <f t="array" ref="Q201">IF(M201="","",INDEX(Herbs!$E:$E,MATCH(M201,Herbs!$B:$B,0)))</f>
        <v/>
      </c>
      <c r="R201" s="89"/>
      <c r="S201" s="91"/>
      <c r="T201" s="88" t="str">
        <f t="array" ref="T201">IF(S201="","",INDEX(Herbs!$J:$J,MATCH(S201,Herbs!$B:$B,0)))</f>
        <v/>
      </c>
      <c r="U201" s="88">
        <f t="array" ref="U201">IF(S201:S632="",0, INDEX(Herbs!A:A,MATCH(S201,Herbs!B:B,0)))</f>
        <v>0</v>
      </c>
      <c r="V201" s="89" t="str">
        <f t="array" ref="V201">IF(S201="","", SWITCH(INDEX(Herbs!$A:$A,MATCH(S201,Herbs!$B:$B,0)),1,1,2,3,3,9,4,36,5,180,6,1080,0)*R201)</f>
        <v/>
      </c>
      <c r="W201" s="90" t="str">
        <f t="array" ref="W201">IF(S201="","",INDEX(Herbs!$E:$E,MATCH(S201,Herbs!$B:$B,0)))</f>
        <v/>
      </c>
    </row>
    <row r="202" ht="41.25" customHeight="1">
      <c r="A202" s="92"/>
      <c r="B202" s="92"/>
      <c r="C202" s="93"/>
      <c r="D202" s="94" t="str">
        <f>C198</f>
        <v>Metal Core Elixir</v>
      </c>
      <c r="E202" s="95" t="s">
        <v>326</v>
      </c>
      <c r="F202" s="96">
        <v>1.0</v>
      </c>
      <c r="G202" s="97" t="s">
        <v>367</v>
      </c>
      <c r="H202" s="98" t="str">
        <f t="array" ref="H202">IF(G202="","",INDEX(Herbs!$J:$J,MATCH(G202,Herbs!$B:$B,0)))</f>
        <v/>
      </c>
      <c r="I202" s="99">
        <f t="array" ref="I202">IF(G202:G632="",0, INDEX(Herbs!A:A,MATCH(G202,Herbs!B:B,0)))</f>
        <v>3</v>
      </c>
      <c r="J202" s="100">
        <f t="array" ref="J202">IF(G202="","", SWITCH(INDEX(Herbs!$A:$A,MATCH(G202,Herbs!$B:$B,0)),1,1,2,3,3,9,4,36,5,180,6,1080,0)*F202)</f>
        <v>9</v>
      </c>
      <c r="K202" s="101" t="str">
        <f t="array" ref="K202">IF(G202="","",INDEX(Herbs!$G:$G,MATCH(G202,Herbs!$B:$B,0)))</f>
        <v>Balanced</v>
      </c>
      <c r="L202" s="100"/>
      <c r="M202" s="97"/>
      <c r="N202" s="98" t="str">
        <f t="array" ref="N202">IF(M202="","",INDEX(Herbs!$J:$J,MATCH(M202,Herbs!$B:$B,0)))</f>
        <v/>
      </c>
      <c r="O202" s="98">
        <f t="array" ref="O202">IF(M202:M632="",0, INDEX(Herbs!A:A,MATCH(M202,Herbs!B:B,0)))</f>
        <v>0</v>
      </c>
      <c r="P202" s="100" t="str">
        <f t="array" ref="P202">IF(M202="","", SWITCH(INDEX(Herbs!$A:$A,MATCH(M202,Herbs!$B:$B,0)),1,1,2,3,3,9,4,36,5,180,6,1080,0)*L202)</f>
        <v/>
      </c>
      <c r="Q202" s="101" t="str">
        <f t="array" ref="Q202">IF(M202="","",INDEX(Herbs!$G:$G,MATCH(M202,Herbs!$B:$B,0)))</f>
        <v/>
      </c>
      <c r="R202" s="100"/>
      <c r="S202" s="97"/>
      <c r="T202" s="98" t="str">
        <f t="array" ref="T202">IF(S202="","",INDEX(Herbs!$J:$J,MATCH(S202,Herbs!$B:$B,0)))</f>
        <v/>
      </c>
      <c r="U202" s="98">
        <f t="array" ref="U202">IF(S202:S632="",0, INDEX(Herbs!A:A,MATCH(S202,Herbs!B:B,0)))</f>
        <v>0</v>
      </c>
      <c r="V202" s="100" t="str">
        <f t="array" ref="V202">IF(S202="","", SWITCH(INDEX(Herbs!$A:$A,MATCH(S202,Herbs!$B:$B,0)),1,1,2,3,3,9,4,36,5,180,6,1080,0)*R202)</f>
        <v/>
      </c>
      <c r="W202" s="101" t="str">
        <f t="array" ref="W202">IF(S202="","",INDEX(Herbs!$G:$G,MATCH(S202,Herbs!$B:$B,0)))</f>
        <v/>
      </c>
    </row>
    <row r="203" ht="41.25" customHeight="1">
      <c r="A203" s="82" t="s">
        <v>115</v>
      </c>
      <c r="B203" s="83">
        <v>3.0</v>
      </c>
      <c r="C203" s="84" t="s">
        <v>124</v>
      </c>
      <c r="D203" s="85" t="str">
        <f>C203</f>
        <v>Water Core Elixir</v>
      </c>
      <c r="E203" s="85" t="s">
        <v>320</v>
      </c>
      <c r="F203" s="86">
        <v>1.0</v>
      </c>
      <c r="G203" s="87" t="s">
        <v>334</v>
      </c>
      <c r="H203" s="88" t="str">
        <f t="array" ref="H203">IF(G203="","",INDEX(Herbs!$J:$J,MATCH(G203,Herbs!$B:$B,0)))</f>
        <v/>
      </c>
      <c r="I203" s="13">
        <f t="array" ref="I203">IF(G203:G632="",0, INDEX(Herbs!A:A,MATCH(G203,Herbs!B:B,0)))</f>
        <v>3</v>
      </c>
      <c r="J203" s="89">
        <f t="array" ref="J203">IF(G203="","", SWITCH(INDEX(Herbs!$A:$A,MATCH(G203,Herbs!$B:$B,0)),1,1,2,3,3,9,4,36,5,180,6,1080,0)*F203)</f>
        <v>9</v>
      </c>
      <c r="K203" s="90" t="str">
        <f t="array" ref="K203">IF(G203="","",INDEX(Herbs!$C:$C,MATCH(G203,Herbs!$B:$B,0)))</f>
        <v>Agitating</v>
      </c>
      <c r="L203" s="89"/>
      <c r="M203" s="91"/>
      <c r="N203" s="88" t="str">
        <f t="array" ref="N203">IF(M203="","",INDEX(Herbs!$J:$J,MATCH(M203,Herbs!$B:$B,0)))</f>
        <v/>
      </c>
      <c r="O203" s="88">
        <f t="array" ref="O203">IF(M203:M632="",0, INDEX(Herbs!A:A,MATCH(M203,Herbs!B:B,0)))</f>
        <v>0</v>
      </c>
      <c r="P203" s="89" t="str">
        <f t="array" ref="P203">IF(M203="","", SWITCH(INDEX(Herbs!$A:$A,MATCH(M203,Herbs!$B:$B,0)),1,1,2,3,3,9,4,36,5,180,6,1080,0)*L203)</f>
        <v/>
      </c>
      <c r="Q203" s="90" t="str">
        <f t="array" ref="Q203">IF(M203="","",INDEX(Herbs!$C:$C,MATCH(M203,Herbs!$B:$B,0)))</f>
        <v/>
      </c>
      <c r="R203" s="89"/>
      <c r="S203" s="91"/>
      <c r="T203" s="88" t="str">
        <f t="array" ref="T203">IF(S203="","",INDEX(Herbs!$J:$J,MATCH(S203,Herbs!$B:$B,0)))</f>
        <v/>
      </c>
      <c r="U203" s="88">
        <f t="array" ref="U203">IF(S203:S632="",0, INDEX(Herbs!A:A,MATCH(S203,Herbs!B:B,0)))</f>
        <v>0</v>
      </c>
      <c r="V203" s="89" t="str">
        <f t="array" ref="V203">IF(S203="","", SWITCH(INDEX(Herbs!$A:$A,MATCH(S203,Herbs!$B:$B,0)),1,1,2,3,3,9,4,36,5,180,6,1080,0)*R203)</f>
        <v/>
      </c>
      <c r="W203" s="90" t="str">
        <f t="array" ref="W203">IF(S203="","",INDEX(Herbs!$C:$C,MATCH(S203,Herbs!$B:$B,0)))</f>
        <v/>
      </c>
    </row>
    <row r="204" ht="41.25" customHeight="1">
      <c r="C204" s="75"/>
      <c r="D204" s="85" t="str">
        <f>C203</f>
        <v>Water Core Elixir</v>
      </c>
      <c r="E204" s="85" t="s">
        <v>322</v>
      </c>
      <c r="F204" s="89"/>
      <c r="G204" s="91"/>
      <c r="H204" s="88" t="str">
        <f t="array" ref="H204">IF(G204="","",INDEX(Herbs!$J:$J,MATCH(G204,Herbs!$B:$B,0)))</f>
        <v/>
      </c>
      <c r="I204" s="13">
        <f t="array" ref="I204">IF(G204:G632="",0, INDEX(Herbs!A:A,MATCH(G204,Herbs!B:B,0)))</f>
        <v>0</v>
      </c>
      <c r="J204" s="89" t="str">
        <f t="array" ref="J204">IF(G204="","", SWITCH(INDEX(Herbs!$A:$A,MATCH(G204,Herbs!$B:$B,0)),1,1,2,3,3,9,4,36,5,180,6,1080,0)*F204)</f>
        <v/>
      </c>
      <c r="K204" s="90" t="str">
        <f t="array" ref="K204">IF(G204="","",INDEX(Herbs!$C:$C,MATCH(G204,Herbs!$B:$B,0)))</f>
        <v/>
      </c>
      <c r="L204" s="89"/>
      <c r="M204" s="91"/>
      <c r="N204" s="88" t="str">
        <f t="array" ref="N204">IF(M204="","",INDEX(Herbs!$J:$J,MATCH(M204,Herbs!$B:$B,0)))</f>
        <v/>
      </c>
      <c r="O204" s="88">
        <f t="array" ref="O204">IF(M204:M632="",0, INDEX(Herbs!A:A,MATCH(M204,Herbs!B:B,0)))</f>
        <v>0</v>
      </c>
      <c r="P204" s="89" t="str">
        <f t="array" ref="P204">IF(M204="","", SWITCH(INDEX(Herbs!$A:$A,MATCH(M204,Herbs!$B:$B,0)),1,1,2,3,3,9,4,36,5,180,6,1080,0)*L204)</f>
        <v/>
      </c>
      <c r="Q204" s="90" t="str">
        <f t="array" ref="Q204">IF(M204="","",INDEX(Herbs!$C:$C,MATCH(M204,Herbs!$B:$B,0)))</f>
        <v/>
      </c>
      <c r="R204" s="89"/>
      <c r="S204" s="91"/>
      <c r="T204" s="88" t="str">
        <f t="array" ref="T204">IF(S204="","",INDEX(Herbs!$J:$J,MATCH(S204,Herbs!$B:$B,0)))</f>
        <v/>
      </c>
      <c r="U204" s="88">
        <f t="array" ref="U204">IF(S204:S632="",0, INDEX(Herbs!A:A,MATCH(S204,Herbs!B:B,0)))</f>
        <v>0</v>
      </c>
      <c r="V204" s="89" t="str">
        <f t="array" ref="V204">IF(S204="","", SWITCH(INDEX(Herbs!$A:$A,MATCH(S204,Herbs!$B:$B,0)),1,1,2,3,3,9,4,36,5,180,6,1080,0)*R204)</f>
        <v/>
      </c>
      <c r="W204" s="90" t="str">
        <f t="array" ref="W204">IF(S204="","",INDEX(Herbs!$C:$C,MATCH(S204,Herbs!$B:$B,0)))</f>
        <v/>
      </c>
    </row>
    <row r="205" ht="41.25" customHeight="1">
      <c r="C205" s="75"/>
      <c r="D205" s="85" t="str">
        <f>C203</f>
        <v>Water Core Elixir</v>
      </c>
      <c r="E205" s="73" t="s">
        <v>323</v>
      </c>
      <c r="F205" s="86">
        <v>2.0</v>
      </c>
      <c r="G205" s="87" t="s">
        <v>337</v>
      </c>
      <c r="H205" s="88" t="str">
        <f t="array" ref="H205">IF(G205="","",INDEX(Herbs!$J:$J,MATCH(G205,Herbs!$B:$B,0)))</f>
        <v/>
      </c>
      <c r="I205" s="13">
        <f t="array" ref="I205">IF(G205:G632="",0, INDEX(Herbs!A:A,MATCH(G205,Herbs!B:B,0)))</f>
        <v>3</v>
      </c>
      <c r="J205" s="89">
        <f t="array" ref="J205">IF(G205="","", SWITCH(INDEX(Herbs!$A:$A,MATCH(G205,Herbs!$B:$B,0)),1,1,2,3,3,9,4,36,5,180,6,1080,0)*F205)</f>
        <v>18</v>
      </c>
      <c r="K205" s="90" t="str">
        <f t="array" ref="K205">IF(G205="","",INDEX(Herbs!$E:$E,MATCH(G205,Herbs!$B:$B,0)))</f>
        <v>Water</v>
      </c>
      <c r="L205" s="89"/>
      <c r="M205" s="91"/>
      <c r="N205" s="88" t="str">
        <f t="array" ref="N205">IF(M205="","",INDEX(Herbs!$J:$J,MATCH(M205,Herbs!$B:$B,0)))</f>
        <v/>
      </c>
      <c r="O205" s="88">
        <f t="array" ref="O205">IF(M205:M632="",0, INDEX(Herbs!A:A,MATCH(M205,Herbs!B:B,0)))</f>
        <v>0</v>
      </c>
      <c r="P205" s="89" t="str">
        <f t="array" ref="P205">IF(M205="","", SWITCH(INDEX(Herbs!$A:$A,MATCH(M205,Herbs!$B:$B,0)),1,1,2,3,3,9,4,36,5,180,6,1080,0)*L205)</f>
        <v/>
      </c>
      <c r="Q205" s="90" t="str">
        <f t="array" ref="Q205">IF(M205="","",INDEX(Herbs!$E:$E,MATCH(M205,Herbs!$B:$B,0)))</f>
        <v/>
      </c>
      <c r="R205" s="89"/>
      <c r="S205" s="91"/>
      <c r="T205" s="88" t="str">
        <f t="array" ref="T205">IF(S205="","",INDEX(Herbs!$J:$J,MATCH(S205,Herbs!$B:$B,0)))</f>
        <v/>
      </c>
      <c r="U205" s="88">
        <f t="array" ref="U205">IF(S205:S632="",0, INDEX(Herbs!A:A,MATCH(S205,Herbs!B:B,0)))</f>
        <v>0</v>
      </c>
      <c r="V205" s="89" t="str">
        <f t="array" ref="V205">IF(S205="","", SWITCH(INDEX(Herbs!$A:$A,MATCH(S205,Herbs!$B:$B,0)),1,1,2,3,3,9,4,36,5,180,6,1080,0)*R205)</f>
        <v/>
      </c>
      <c r="W205" s="90" t="str">
        <f t="array" ref="W205">IF(S205="","",INDEX(Herbs!$E:$E,MATCH(S205,Herbs!$B:$B,0)))</f>
        <v/>
      </c>
    </row>
    <row r="206" ht="41.25" customHeight="1">
      <c r="C206" s="75"/>
      <c r="D206" s="85" t="str">
        <f>C203</f>
        <v>Water Core Elixir</v>
      </c>
      <c r="E206" s="73" t="s">
        <v>325</v>
      </c>
      <c r="F206" s="86">
        <v>1.0</v>
      </c>
      <c r="G206" s="87" t="s">
        <v>365</v>
      </c>
      <c r="H206" s="88" t="str">
        <f t="array" ref="H206">IF(G206="","",INDEX(Herbs!$J:$J,MATCH(G206,Herbs!$B:$B,0)))</f>
        <v/>
      </c>
      <c r="I206" s="13">
        <f t="array" ref="I206">IF(G206:G632="",0, INDEX(Herbs!A:A,MATCH(G206,Herbs!B:B,0)))</f>
        <v>3</v>
      </c>
      <c r="J206" s="89">
        <f t="array" ref="J206">IF(G206="","", SWITCH(INDEX(Herbs!$A:$A,MATCH(G206,Herbs!$B:$B,0)),1,1,2,3,3,9,4,36,5,180,6,1080,0)*F206)</f>
        <v>9</v>
      </c>
      <c r="K206" s="90" t="str">
        <f t="array" ref="K206">IF(G206="","",INDEX(Herbs!$E:$E,MATCH(G206,Herbs!$B:$B,0)))</f>
        <v>Congealing</v>
      </c>
      <c r="L206" s="89"/>
      <c r="M206" s="91"/>
      <c r="N206" s="88" t="str">
        <f t="array" ref="N206">IF(M206="","",INDEX(Herbs!$J:$J,MATCH(M206,Herbs!$B:$B,0)))</f>
        <v/>
      </c>
      <c r="O206" s="88">
        <f t="array" ref="O206">IF(M206:M632="",0, INDEX(Herbs!A:A,MATCH(M206,Herbs!B:B,0)))</f>
        <v>0</v>
      </c>
      <c r="P206" s="89" t="str">
        <f t="array" ref="P206">IF(M206="","", SWITCH(INDEX(Herbs!$A:$A,MATCH(M206,Herbs!$B:$B,0)),1,1,2,3,3,9,4,36,5,180,6,1080,0)*L206)</f>
        <v/>
      </c>
      <c r="Q206" s="90" t="str">
        <f t="array" ref="Q206">IF(M206="","",INDEX(Herbs!$E:$E,MATCH(M206,Herbs!$B:$B,0)))</f>
        <v/>
      </c>
      <c r="R206" s="89"/>
      <c r="S206" s="91"/>
      <c r="T206" s="88" t="str">
        <f t="array" ref="T206">IF(S206="","",INDEX(Herbs!$J:$J,MATCH(S206,Herbs!$B:$B,0)))</f>
        <v/>
      </c>
      <c r="U206" s="88">
        <f t="array" ref="U206">IF(S206:S632="",0, INDEX(Herbs!A:A,MATCH(S206,Herbs!B:B,0)))</f>
        <v>0</v>
      </c>
      <c r="V206" s="89" t="str">
        <f t="array" ref="V206">IF(S206="","", SWITCH(INDEX(Herbs!$A:$A,MATCH(S206,Herbs!$B:$B,0)),1,1,2,3,3,9,4,36,5,180,6,1080,0)*R206)</f>
        <v/>
      </c>
      <c r="W206" s="90" t="str">
        <f t="array" ref="W206">IF(S206="","",INDEX(Herbs!$E:$E,MATCH(S206,Herbs!$B:$B,0)))</f>
        <v/>
      </c>
    </row>
    <row r="207" ht="41.25" customHeight="1">
      <c r="A207" s="92"/>
      <c r="B207" s="92"/>
      <c r="C207" s="93"/>
      <c r="D207" s="94" t="str">
        <f>C203</f>
        <v>Water Core Elixir</v>
      </c>
      <c r="E207" s="95" t="s">
        <v>326</v>
      </c>
      <c r="F207" s="96">
        <v>1.0</v>
      </c>
      <c r="G207" s="97" t="s">
        <v>349</v>
      </c>
      <c r="H207" s="98" t="str">
        <f t="array" ref="H207">IF(G207="","",INDEX(Herbs!$J:$J,MATCH(G207,Herbs!$B:$B,0)))</f>
        <v/>
      </c>
      <c r="I207" s="99">
        <f t="array" ref="I207">IF(G207:G632="",0, INDEX(Herbs!A:A,MATCH(G207,Herbs!B:B,0)))</f>
        <v>3</v>
      </c>
      <c r="J207" s="100">
        <f t="array" ref="J207">IF(G207="","", SWITCH(INDEX(Herbs!$A:$A,MATCH(G207,Herbs!$B:$B,0)),1,1,2,3,3,9,4,36,5,180,6,1080,0)*F207)</f>
        <v>9</v>
      </c>
      <c r="K207" s="101" t="str">
        <f t="array" ref="K207">IF(G207="","",INDEX(Herbs!$G:$G,MATCH(G207,Herbs!$B:$B,0)))</f>
        <v>Heat</v>
      </c>
      <c r="L207" s="100"/>
      <c r="M207" s="97"/>
      <c r="N207" s="98" t="str">
        <f t="array" ref="N207">IF(M207="","",INDEX(Herbs!$J:$J,MATCH(M207,Herbs!$B:$B,0)))</f>
        <v/>
      </c>
      <c r="O207" s="98">
        <f t="array" ref="O207">IF(M207:M632="",0, INDEX(Herbs!A:A,MATCH(M207,Herbs!B:B,0)))</f>
        <v>0</v>
      </c>
      <c r="P207" s="100" t="str">
        <f t="array" ref="P207">IF(M207="","", SWITCH(INDEX(Herbs!$A:$A,MATCH(M207,Herbs!$B:$B,0)),1,1,2,3,3,9,4,36,5,180,6,1080,0)*L207)</f>
        <v/>
      </c>
      <c r="Q207" s="101" t="str">
        <f t="array" ref="Q207">IF(M207="","",INDEX(Herbs!$G:$G,MATCH(M207,Herbs!$B:$B,0)))</f>
        <v/>
      </c>
      <c r="R207" s="100"/>
      <c r="S207" s="97"/>
      <c r="T207" s="98" t="str">
        <f t="array" ref="T207">IF(S207="","",INDEX(Herbs!$J:$J,MATCH(S207,Herbs!$B:$B,0)))</f>
        <v/>
      </c>
      <c r="U207" s="98">
        <f t="array" ref="U207">IF(S207:S632="",0, INDEX(Herbs!A:A,MATCH(S207,Herbs!B:B,0)))</f>
        <v>0</v>
      </c>
      <c r="V207" s="100" t="str">
        <f t="array" ref="V207">IF(S207="","", SWITCH(INDEX(Herbs!$A:$A,MATCH(S207,Herbs!$B:$B,0)),1,1,2,3,3,9,4,36,5,180,6,1080,0)*R207)</f>
        <v/>
      </c>
      <c r="W207" s="101" t="str">
        <f t="array" ref="W207">IF(S207="","",INDEX(Herbs!$G:$G,MATCH(S207,Herbs!$B:$B,0)))</f>
        <v/>
      </c>
    </row>
    <row r="208" ht="41.25" customHeight="1">
      <c r="A208" s="82" t="s">
        <v>115</v>
      </c>
      <c r="B208" s="83">
        <v>3.0</v>
      </c>
      <c r="C208" s="84" t="s">
        <v>126</v>
      </c>
      <c r="D208" s="85" t="str">
        <f>C208</f>
        <v>Wood Core Elixir</v>
      </c>
      <c r="E208" s="85" t="s">
        <v>320</v>
      </c>
      <c r="F208" s="86">
        <v>1.0</v>
      </c>
      <c r="G208" s="87" t="s">
        <v>334</v>
      </c>
      <c r="H208" s="88" t="str">
        <f t="array" ref="H208">IF(G208="","",INDEX(Herbs!$J:$J,MATCH(G208,Herbs!$B:$B,0)))</f>
        <v/>
      </c>
      <c r="I208" s="13">
        <f t="array" ref="I208">IF(G208:G632="",0, INDEX(Herbs!A:A,MATCH(G208,Herbs!B:B,0)))</f>
        <v>3</v>
      </c>
      <c r="J208" s="89">
        <f t="array" ref="J208">IF(G208="","", SWITCH(INDEX(Herbs!$A:$A,MATCH(G208,Herbs!$B:$B,0)),1,1,2,3,3,9,4,36,5,180,6,1080,0)*F208)</f>
        <v>9</v>
      </c>
      <c r="K208" s="90" t="str">
        <f t="array" ref="K208">IF(G208="","",INDEX(Herbs!$C:$C,MATCH(G208,Herbs!$B:$B,0)))</f>
        <v>Agitating</v>
      </c>
      <c r="L208" s="89"/>
      <c r="M208" s="91"/>
      <c r="N208" s="88" t="str">
        <f t="array" ref="N208">IF(M208="","",INDEX(Herbs!$J:$J,MATCH(M208,Herbs!$B:$B,0)))</f>
        <v/>
      </c>
      <c r="O208" s="88">
        <f t="array" ref="O208">IF(M208:M632="",0, INDEX(Herbs!A:A,MATCH(M208,Herbs!B:B,0)))</f>
        <v>0</v>
      </c>
      <c r="P208" s="89" t="str">
        <f t="array" ref="P208">IF(M208="","", SWITCH(INDEX(Herbs!$A:$A,MATCH(M208,Herbs!$B:$B,0)),1,1,2,3,3,9,4,36,5,180,6,1080,0)*L208)</f>
        <v/>
      </c>
      <c r="Q208" s="90" t="str">
        <f t="array" ref="Q208">IF(M208="","",INDEX(Herbs!$C:$C,MATCH(M208,Herbs!$B:$B,0)))</f>
        <v/>
      </c>
      <c r="R208" s="89"/>
      <c r="S208" s="91"/>
      <c r="T208" s="88" t="str">
        <f t="array" ref="T208">IF(S208="","",INDEX(Herbs!$J:$J,MATCH(S208,Herbs!$B:$B,0)))</f>
        <v/>
      </c>
      <c r="U208" s="88">
        <f t="array" ref="U208">IF(S208:S632="",0, INDEX(Herbs!A:A,MATCH(S208,Herbs!B:B,0)))</f>
        <v>0</v>
      </c>
      <c r="V208" s="89" t="str">
        <f t="array" ref="V208">IF(S208="","", SWITCH(INDEX(Herbs!$A:$A,MATCH(S208,Herbs!$B:$B,0)),1,1,2,3,3,9,4,36,5,180,6,1080,0)*R208)</f>
        <v/>
      </c>
      <c r="W208" s="90" t="str">
        <f t="array" ref="W208">IF(S208="","",INDEX(Herbs!$C:$C,MATCH(S208,Herbs!$B:$B,0)))</f>
        <v/>
      </c>
    </row>
    <row r="209" ht="41.25" customHeight="1">
      <c r="C209" s="75"/>
      <c r="D209" s="85" t="str">
        <f>C208</f>
        <v>Wood Core Elixir</v>
      </c>
      <c r="E209" s="85" t="s">
        <v>322</v>
      </c>
      <c r="F209" s="89"/>
      <c r="G209" s="91"/>
      <c r="H209" s="88" t="str">
        <f t="array" ref="H209">IF(G209="","",INDEX(Herbs!$J:$J,MATCH(G209,Herbs!$B:$B,0)))</f>
        <v/>
      </c>
      <c r="I209" s="13">
        <f t="array" ref="I209">IF(G209:G632="",0, INDEX(Herbs!A:A,MATCH(G209,Herbs!B:B,0)))</f>
        <v>0</v>
      </c>
      <c r="J209" s="89" t="str">
        <f t="array" ref="J209">IF(G209="","", SWITCH(INDEX(Herbs!$A:$A,MATCH(G209,Herbs!$B:$B,0)),1,1,2,3,3,9,4,36,5,180,6,1080,0)*F209)</f>
        <v/>
      </c>
      <c r="K209" s="90" t="str">
        <f t="array" ref="K209">IF(G209="","",INDEX(Herbs!$C:$C,MATCH(G209,Herbs!$B:$B,0)))</f>
        <v/>
      </c>
      <c r="L209" s="89"/>
      <c r="M209" s="91"/>
      <c r="N209" s="88" t="str">
        <f t="array" ref="N209">IF(M209="","",INDEX(Herbs!$J:$J,MATCH(M209,Herbs!$B:$B,0)))</f>
        <v/>
      </c>
      <c r="O209" s="88">
        <f t="array" ref="O209">IF(M209:M632="",0, INDEX(Herbs!A:A,MATCH(M209,Herbs!B:B,0)))</f>
        <v>0</v>
      </c>
      <c r="P209" s="89" t="str">
        <f t="array" ref="P209">IF(M209="","", SWITCH(INDEX(Herbs!$A:$A,MATCH(M209,Herbs!$B:$B,0)),1,1,2,3,3,9,4,36,5,180,6,1080,0)*L209)</f>
        <v/>
      </c>
      <c r="Q209" s="90" t="str">
        <f t="array" ref="Q209">IF(M209="","",INDEX(Herbs!$C:$C,MATCH(M209,Herbs!$B:$B,0)))</f>
        <v/>
      </c>
      <c r="R209" s="89"/>
      <c r="S209" s="91"/>
      <c r="T209" s="88" t="str">
        <f t="array" ref="T209">IF(S209="","",INDEX(Herbs!$J:$J,MATCH(S209,Herbs!$B:$B,0)))</f>
        <v/>
      </c>
      <c r="U209" s="88">
        <f t="array" ref="U209">IF(S209:S632="",0, INDEX(Herbs!A:A,MATCH(S209,Herbs!B:B,0)))</f>
        <v>0</v>
      </c>
      <c r="V209" s="89" t="str">
        <f t="array" ref="V209">IF(S209="","", SWITCH(INDEX(Herbs!$A:$A,MATCH(S209,Herbs!$B:$B,0)),1,1,2,3,3,9,4,36,5,180,6,1080,0)*R209)</f>
        <v/>
      </c>
      <c r="W209" s="90" t="str">
        <f t="array" ref="W209">IF(S209="","",INDEX(Herbs!$C:$C,MATCH(S209,Herbs!$B:$B,0)))</f>
        <v/>
      </c>
    </row>
    <row r="210" ht="41.25" customHeight="1">
      <c r="C210" s="75"/>
      <c r="D210" s="85" t="str">
        <f>C208</f>
        <v>Wood Core Elixir</v>
      </c>
      <c r="E210" s="73" t="s">
        <v>323</v>
      </c>
      <c r="F210" s="86">
        <v>2.0</v>
      </c>
      <c r="G210" s="87" t="s">
        <v>339</v>
      </c>
      <c r="H210" s="88" t="str">
        <f t="array" ref="H210">IF(G210="","",INDEX(Herbs!$J:$J,MATCH(G210,Herbs!$B:$B,0)))</f>
        <v/>
      </c>
      <c r="I210" s="13">
        <f t="array" ref="I210">IF(G210:G632="",0, INDEX(Herbs!A:A,MATCH(G210,Herbs!B:B,0)))</f>
        <v>3</v>
      </c>
      <c r="J210" s="89">
        <f t="array" ref="J210">IF(G210="","", SWITCH(INDEX(Herbs!$A:$A,MATCH(G210,Herbs!$B:$B,0)),1,1,2,3,3,9,4,36,5,180,6,1080,0)*F210)</f>
        <v>18</v>
      </c>
      <c r="K210" s="90" t="str">
        <f t="array" ref="K210">IF(G210="","",INDEX(Herbs!$E:$E,MATCH(G210,Herbs!$B:$B,0)))</f>
        <v>Wood</v>
      </c>
      <c r="L210" s="89"/>
      <c r="M210" s="91"/>
      <c r="N210" s="88" t="str">
        <f t="array" ref="N210">IF(M210="","",INDEX(Herbs!$J:$J,MATCH(M210,Herbs!$B:$B,0)))</f>
        <v/>
      </c>
      <c r="O210" s="88">
        <f t="array" ref="O210">IF(M210:M632="",0, INDEX(Herbs!A:A,MATCH(M210,Herbs!B:B,0)))</f>
        <v>0</v>
      </c>
      <c r="P210" s="89" t="str">
        <f t="array" ref="P210">IF(M210="","", SWITCH(INDEX(Herbs!$A:$A,MATCH(M210,Herbs!$B:$B,0)),1,1,2,3,3,9,4,36,5,180,6,1080,0)*L210)</f>
        <v/>
      </c>
      <c r="Q210" s="90" t="str">
        <f t="array" ref="Q210">IF(M210="","",INDEX(Herbs!$E:$E,MATCH(M210,Herbs!$B:$B,0)))</f>
        <v/>
      </c>
      <c r="R210" s="89"/>
      <c r="S210" s="91"/>
      <c r="T210" s="88" t="str">
        <f t="array" ref="T210">IF(S210="","",INDEX(Herbs!$J:$J,MATCH(S210,Herbs!$B:$B,0)))</f>
        <v/>
      </c>
      <c r="U210" s="88">
        <f t="array" ref="U210">IF(S210:S632="",0, INDEX(Herbs!A:A,MATCH(S210,Herbs!B:B,0)))</f>
        <v>0</v>
      </c>
      <c r="V210" s="89" t="str">
        <f t="array" ref="V210">IF(S210="","", SWITCH(INDEX(Herbs!$A:$A,MATCH(S210,Herbs!$B:$B,0)),1,1,2,3,3,9,4,36,5,180,6,1080,0)*R210)</f>
        <v/>
      </c>
      <c r="W210" s="90" t="str">
        <f t="array" ref="W210">IF(S210="","",INDEX(Herbs!$E:$E,MATCH(S210,Herbs!$B:$B,0)))</f>
        <v/>
      </c>
    </row>
    <row r="211" ht="41.25" customHeight="1">
      <c r="C211" s="75"/>
      <c r="D211" s="85" t="str">
        <f>C208</f>
        <v>Wood Core Elixir</v>
      </c>
      <c r="E211" s="73" t="s">
        <v>325</v>
      </c>
      <c r="F211" s="86">
        <v>1.0</v>
      </c>
      <c r="G211" s="87" t="s">
        <v>365</v>
      </c>
      <c r="H211" s="88" t="str">
        <f t="array" ref="H211">IF(G211="","",INDEX(Herbs!$J:$J,MATCH(G211,Herbs!$B:$B,0)))</f>
        <v/>
      </c>
      <c r="I211" s="13">
        <f t="array" ref="I211">IF(G211:G632="",0, INDEX(Herbs!A:A,MATCH(G211,Herbs!B:B,0)))</f>
        <v>3</v>
      </c>
      <c r="J211" s="89">
        <f t="array" ref="J211">IF(G211="","", SWITCH(INDEX(Herbs!$A:$A,MATCH(G211,Herbs!$B:$B,0)),1,1,2,3,3,9,4,36,5,180,6,1080,0)*F211)</f>
        <v>9</v>
      </c>
      <c r="K211" s="90" t="str">
        <f t="array" ref="K211">IF(G211="","",INDEX(Herbs!$E:$E,MATCH(G211,Herbs!$B:$B,0)))</f>
        <v>Congealing</v>
      </c>
      <c r="L211" s="89"/>
      <c r="M211" s="91"/>
      <c r="N211" s="88" t="str">
        <f t="array" ref="N211">IF(M211="","",INDEX(Herbs!$J:$J,MATCH(M211,Herbs!$B:$B,0)))</f>
        <v/>
      </c>
      <c r="O211" s="88">
        <f t="array" ref="O211">IF(M211:M632="",0, INDEX(Herbs!A:A,MATCH(M211,Herbs!B:B,0)))</f>
        <v>0</v>
      </c>
      <c r="P211" s="89" t="str">
        <f t="array" ref="P211">IF(M211="","", SWITCH(INDEX(Herbs!$A:$A,MATCH(M211,Herbs!$B:$B,0)),1,1,2,3,3,9,4,36,5,180,6,1080,0)*L211)</f>
        <v/>
      </c>
      <c r="Q211" s="90" t="str">
        <f t="array" ref="Q211">IF(M211="","",INDEX(Herbs!$E:$E,MATCH(M211,Herbs!$B:$B,0)))</f>
        <v/>
      </c>
      <c r="R211" s="89"/>
      <c r="S211" s="91"/>
      <c r="T211" s="88" t="str">
        <f t="array" ref="T211">IF(S211="","",INDEX(Herbs!$J:$J,MATCH(S211,Herbs!$B:$B,0)))</f>
        <v/>
      </c>
      <c r="U211" s="88">
        <f t="array" ref="U211">IF(S211:S632="",0, INDEX(Herbs!A:A,MATCH(S211,Herbs!B:B,0)))</f>
        <v>0</v>
      </c>
      <c r="V211" s="89" t="str">
        <f t="array" ref="V211">IF(S211="","", SWITCH(INDEX(Herbs!$A:$A,MATCH(S211,Herbs!$B:$B,0)),1,1,2,3,3,9,4,36,5,180,6,1080,0)*R211)</f>
        <v/>
      </c>
      <c r="W211" s="90" t="str">
        <f t="array" ref="W211">IF(S211="","",INDEX(Herbs!$E:$E,MATCH(S211,Herbs!$B:$B,0)))</f>
        <v/>
      </c>
    </row>
    <row r="212" ht="41.25" customHeight="1">
      <c r="A212" s="92"/>
      <c r="B212" s="92"/>
      <c r="C212" s="93"/>
      <c r="D212" s="94" t="str">
        <f>C208</f>
        <v>Wood Core Elixir</v>
      </c>
      <c r="E212" s="95" t="s">
        <v>326</v>
      </c>
      <c r="F212" s="96">
        <v>1.0</v>
      </c>
      <c r="G212" s="97" t="s">
        <v>354</v>
      </c>
      <c r="H212" s="98" t="str">
        <f t="array" ref="H212">IF(G212="","",INDEX(Herbs!$J:$J,MATCH(G212,Herbs!$B:$B,0)))</f>
        <v/>
      </c>
      <c r="I212" s="99">
        <f t="array" ref="I212">IF(G212:G632="",0, INDEX(Herbs!A:A,MATCH(G212,Herbs!B:B,0)))</f>
        <v>3</v>
      </c>
      <c r="J212" s="100">
        <f t="array" ref="J212">IF(G212="","", SWITCH(INDEX(Herbs!$A:$A,MATCH(G212,Herbs!$B:$B,0)),1,1,2,3,3,9,4,36,5,180,6,1080,0)*F212)</f>
        <v>9</v>
      </c>
      <c r="K212" s="101" t="str">
        <f t="array" ref="K212">IF(G212="","",INDEX(Herbs!$G:$G,MATCH(G212,Herbs!$B:$B,0)))</f>
        <v>Heat</v>
      </c>
      <c r="L212" s="100"/>
      <c r="M212" s="97"/>
      <c r="N212" s="98" t="str">
        <f t="array" ref="N212">IF(M212="","",INDEX(Herbs!$J:$J,MATCH(M212,Herbs!$B:$B,0)))</f>
        <v/>
      </c>
      <c r="O212" s="98">
        <f t="array" ref="O212">IF(M212:M632="",0, INDEX(Herbs!A:A,MATCH(M212,Herbs!B:B,0)))</f>
        <v>0</v>
      </c>
      <c r="P212" s="100" t="str">
        <f t="array" ref="P212">IF(M212="","", SWITCH(INDEX(Herbs!$A:$A,MATCH(M212,Herbs!$B:$B,0)),1,1,2,3,3,9,4,36,5,180,6,1080,0)*L212)</f>
        <v/>
      </c>
      <c r="Q212" s="101" t="str">
        <f t="array" ref="Q212">IF(M212="","",INDEX(Herbs!$G:$G,MATCH(M212,Herbs!$B:$B,0)))</f>
        <v/>
      </c>
      <c r="R212" s="100"/>
      <c r="S212" s="97"/>
      <c r="T212" s="98" t="str">
        <f t="array" ref="T212">IF(S212="","",INDEX(Herbs!$J:$J,MATCH(S212,Herbs!$B:$B,0)))</f>
        <v/>
      </c>
      <c r="U212" s="98">
        <f t="array" ref="U212">IF(S212:S632="",0, INDEX(Herbs!A:A,MATCH(S212,Herbs!B:B,0)))</f>
        <v>0</v>
      </c>
      <c r="V212" s="100" t="str">
        <f t="array" ref="V212">IF(S212="","", SWITCH(INDEX(Herbs!$A:$A,MATCH(S212,Herbs!$B:$B,0)),1,1,2,3,3,9,4,36,5,180,6,1080,0)*R212)</f>
        <v/>
      </c>
      <c r="W212" s="101" t="str">
        <f t="array" ref="W212">IF(S212="","",INDEX(Herbs!$G:$G,MATCH(S212,Herbs!$B:$B,0)))</f>
        <v/>
      </c>
    </row>
    <row r="213" ht="41.25" customHeight="1">
      <c r="A213" s="82" t="s">
        <v>115</v>
      </c>
      <c r="B213" s="83">
        <v>4.0</v>
      </c>
      <c r="C213" s="84" t="s">
        <v>128</v>
      </c>
      <c r="D213" s="85" t="str">
        <f>C213</f>
        <v>Core Condensing Elixir</v>
      </c>
      <c r="E213" s="85" t="s">
        <v>320</v>
      </c>
      <c r="F213" s="86">
        <v>4.0</v>
      </c>
      <c r="G213" s="87" t="s">
        <v>334</v>
      </c>
      <c r="H213" s="88" t="str">
        <f t="array" ref="H213">IF(G213="","",INDEX(Herbs!$J:$J,MATCH(G213,Herbs!$B:$B,0)))</f>
        <v/>
      </c>
      <c r="I213" s="13">
        <f t="array" ref="I213">IF(G213:G632="",0, INDEX(Herbs!A:A,MATCH(G213,Herbs!B:B,0)))</f>
        <v>3</v>
      </c>
      <c r="J213" s="89">
        <f t="array" ref="J213">IF(G213="","", SWITCH(INDEX(Herbs!$A:$A,MATCH(G213,Herbs!$B:$B,0)),1,1,2,3,3,9,4,36,5,180,6,1080,0)*F213)</f>
        <v>36</v>
      </c>
      <c r="K213" s="90" t="str">
        <f t="array" ref="K213">IF(G213="","",INDEX(Herbs!$C:$C,MATCH(G213,Herbs!$B:$B,0)))</f>
        <v>Agitating</v>
      </c>
      <c r="L213" s="89"/>
      <c r="M213" s="91"/>
      <c r="N213" s="88" t="str">
        <f t="array" ref="N213">IF(M213="","",INDEX(Herbs!$J:$J,MATCH(M213,Herbs!$B:$B,0)))</f>
        <v/>
      </c>
      <c r="O213" s="88">
        <f t="array" ref="O213">IF(M213:M632="",0, INDEX(Herbs!A:A,MATCH(M213,Herbs!B:B,0)))</f>
        <v>0</v>
      </c>
      <c r="P213" s="89" t="str">
        <f t="array" ref="P213">IF(M213="","", SWITCH(INDEX(Herbs!$A:$A,MATCH(M213,Herbs!$B:$B,0)),1,1,2,3,3,9,4,36,5,180,6,1080,0)*L213)</f>
        <v/>
      </c>
      <c r="Q213" s="90" t="str">
        <f t="array" ref="Q213">IF(M213="","",INDEX(Herbs!$C:$C,MATCH(M213,Herbs!$B:$B,0)))</f>
        <v/>
      </c>
      <c r="R213" s="89"/>
      <c r="S213" s="91"/>
      <c r="T213" s="88" t="str">
        <f t="array" ref="T213">IF(S213="","",INDEX(Herbs!$J:$J,MATCH(S213,Herbs!$B:$B,0)))</f>
        <v/>
      </c>
      <c r="U213" s="88">
        <f t="array" ref="U213">IF(S213:S632="",0, INDEX(Herbs!A:A,MATCH(S213,Herbs!B:B,0)))</f>
        <v>0</v>
      </c>
      <c r="V213" s="89" t="str">
        <f t="array" ref="V213">IF(S213="","", SWITCH(INDEX(Herbs!$A:$A,MATCH(S213,Herbs!$B:$B,0)),1,1,2,3,3,9,4,36,5,180,6,1080,0)*R213)</f>
        <v/>
      </c>
      <c r="W213" s="90" t="str">
        <f t="array" ref="W213">IF(S213="","",INDEX(Herbs!$C:$C,MATCH(S213,Herbs!$B:$B,0)))</f>
        <v/>
      </c>
    </row>
    <row r="214" ht="41.25" customHeight="1">
      <c r="C214" s="75"/>
      <c r="D214" s="85" t="str">
        <f>C213</f>
        <v>Core Condensing Elixir</v>
      </c>
      <c r="E214" s="85" t="s">
        <v>322</v>
      </c>
      <c r="F214" s="89"/>
      <c r="G214" s="91"/>
      <c r="H214" s="88" t="str">
        <f t="array" ref="H214">IF(G214="","",INDEX(Herbs!$J:$J,MATCH(G214,Herbs!$B:$B,0)))</f>
        <v/>
      </c>
      <c r="I214" s="13">
        <f t="array" ref="I214">IF(G214:G632="",0, INDEX(Herbs!A:A,MATCH(G214,Herbs!B:B,0)))</f>
        <v>0</v>
      </c>
      <c r="J214" s="89" t="str">
        <f t="array" ref="J214">IF(G214="","", SWITCH(INDEX(Herbs!$A:$A,MATCH(G214,Herbs!$B:$B,0)),1,1,2,3,3,9,4,36,5,180,6,1080,0)*F214)</f>
        <v/>
      </c>
      <c r="K214" s="90" t="str">
        <f t="array" ref="K214">IF(G214="","",INDEX(Herbs!$C:$C,MATCH(G214,Herbs!$B:$B,0)))</f>
        <v/>
      </c>
      <c r="L214" s="89"/>
      <c r="M214" s="91"/>
      <c r="N214" s="88" t="str">
        <f t="array" ref="N214">IF(M214="","",INDEX(Herbs!$J:$J,MATCH(M214,Herbs!$B:$B,0)))</f>
        <v/>
      </c>
      <c r="O214" s="88">
        <f t="array" ref="O214">IF(M214:M632="",0, INDEX(Herbs!A:A,MATCH(M214,Herbs!B:B,0)))</f>
        <v>0</v>
      </c>
      <c r="P214" s="89" t="str">
        <f t="array" ref="P214">IF(M214="","", SWITCH(INDEX(Herbs!$A:$A,MATCH(M214,Herbs!$B:$B,0)),1,1,2,3,3,9,4,36,5,180,6,1080,0)*L214)</f>
        <v/>
      </c>
      <c r="Q214" s="90" t="str">
        <f t="array" ref="Q214">IF(M214="","",INDEX(Herbs!$C:$C,MATCH(M214,Herbs!$B:$B,0)))</f>
        <v/>
      </c>
      <c r="R214" s="89"/>
      <c r="S214" s="91"/>
      <c r="T214" s="88" t="str">
        <f t="array" ref="T214">IF(S214="","",INDEX(Herbs!$J:$J,MATCH(S214,Herbs!$B:$B,0)))</f>
        <v/>
      </c>
      <c r="U214" s="88">
        <f t="array" ref="U214">IF(S214:S632="",0, INDEX(Herbs!A:A,MATCH(S214,Herbs!B:B,0)))</f>
        <v>0</v>
      </c>
      <c r="V214" s="89" t="str">
        <f t="array" ref="V214">IF(S214="","", SWITCH(INDEX(Herbs!$A:$A,MATCH(S214,Herbs!$B:$B,0)),1,1,2,3,3,9,4,36,5,180,6,1080,0)*R214)</f>
        <v/>
      </c>
      <c r="W214" s="90" t="str">
        <f t="array" ref="W214">IF(S214="","",INDEX(Herbs!$C:$C,MATCH(S214,Herbs!$B:$B,0)))</f>
        <v/>
      </c>
    </row>
    <row r="215" ht="41.25" customHeight="1">
      <c r="C215" s="75"/>
      <c r="D215" s="85" t="str">
        <f>C213</f>
        <v>Core Condensing Elixir</v>
      </c>
      <c r="E215" s="73" t="s">
        <v>323</v>
      </c>
      <c r="F215" s="86">
        <v>2.0</v>
      </c>
      <c r="G215" s="87" t="s">
        <v>365</v>
      </c>
      <c r="H215" s="88" t="str">
        <f t="array" ref="H215">IF(G215="","",INDEX(Herbs!$J:$J,MATCH(G215,Herbs!$B:$B,0)))</f>
        <v/>
      </c>
      <c r="I215" s="13">
        <f t="array" ref="I215">IF(G215:G632="",0, INDEX(Herbs!A:A,MATCH(G215,Herbs!B:B,0)))</f>
        <v>3</v>
      </c>
      <c r="J215" s="89">
        <f t="array" ref="J215">IF(G215="","", SWITCH(INDEX(Herbs!$A:$A,MATCH(G215,Herbs!$B:$B,0)),1,1,2,3,3,9,4,36,5,180,6,1080,0)*F215)</f>
        <v>18</v>
      </c>
      <c r="K215" s="90" t="str">
        <f t="array" ref="K215">IF(G215="","",INDEX(Herbs!$E:$E,MATCH(G215,Herbs!$B:$B,0)))</f>
        <v>Congealing</v>
      </c>
      <c r="L215" s="89"/>
      <c r="M215" s="91"/>
      <c r="N215" s="88" t="str">
        <f t="array" ref="N215">IF(M215="","",INDEX(Herbs!$J:$J,MATCH(M215,Herbs!$B:$B,0)))</f>
        <v/>
      </c>
      <c r="O215" s="88">
        <f t="array" ref="O215">IF(M215:M632="",0, INDEX(Herbs!A:A,MATCH(M215,Herbs!B:B,0)))</f>
        <v>0</v>
      </c>
      <c r="P215" s="89" t="str">
        <f t="array" ref="P215">IF(M215="","", SWITCH(INDEX(Herbs!$A:$A,MATCH(M215,Herbs!$B:$B,0)),1,1,2,3,3,9,4,36,5,180,6,1080,0)*L215)</f>
        <v/>
      </c>
      <c r="Q215" s="90" t="str">
        <f t="array" ref="Q215">IF(M215="","",INDEX(Herbs!$E:$E,MATCH(M215,Herbs!$B:$B,0)))</f>
        <v/>
      </c>
      <c r="R215" s="89"/>
      <c r="S215" s="91"/>
      <c r="T215" s="88" t="str">
        <f t="array" ref="T215">IF(S215="","",INDEX(Herbs!$J:$J,MATCH(S215,Herbs!$B:$B,0)))</f>
        <v/>
      </c>
      <c r="U215" s="88">
        <f t="array" ref="U215">IF(S215:S632="",0, INDEX(Herbs!A:A,MATCH(S215,Herbs!B:B,0)))</f>
        <v>0</v>
      </c>
      <c r="V215" s="89" t="str">
        <f t="array" ref="V215">IF(S215="","", SWITCH(INDEX(Herbs!$A:$A,MATCH(S215,Herbs!$B:$B,0)),1,1,2,3,3,9,4,36,5,180,6,1080,0)*R215)</f>
        <v/>
      </c>
      <c r="W215" s="90" t="str">
        <f t="array" ref="W215">IF(S215="","",INDEX(Herbs!$E:$E,MATCH(S215,Herbs!$B:$B,0)))</f>
        <v/>
      </c>
    </row>
    <row r="216" ht="41.25" customHeight="1">
      <c r="C216" s="75"/>
      <c r="D216" s="85" t="str">
        <f>C213</f>
        <v>Core Condensing Elixir</v>
      </c>
      <c r="E216" s="73" t="s">
        <v>325</v>
      </c>
      <c r="F216" s="89">
        <v>1.0</v>
      </c>
      <c r="G216" s="91" t="s">
        <v>329</v>
      </c>
      <c r="H216" s="88" t="str">
        <f t="array" ref="H216">IF(G216="","",INDEX(Herbs!$J:$J,MATCH(G216,Herbs!$B:$B,0)))</f>
        <v/>
      </c>
      <c r="I216" s="13">
        <f t="array" ref="I216">IF(G216:G632="",0, INDEX(Herbs!A:A,MATCH(G216,Herbs!B:B,0)))</f>
        <v>3</v>
      </c>
      <c r="J216" s="89">
        <f t="array" ref="J216">IF(G216="","", SWITCH(INDEX(Herbs!$A:$A,MATCH(G216,Herbs!$B:$B,0)),1,1,2,3,3,9,4,36,5,180,6,1080,0)*F216)</f>
        <v>9</v>
      </c>
      <c r="K216" s="90" t="str">
        <f t="array" ref="K216">IF(G216="","",INDEX(Herbs!$E:$E,MATCH(G216,Herbs!$B:$B,0)))</f>
        <v>Condensing</v>
      </c>
      <c r="L216" s="89"/>
      <c r="M216" s="91"/>
      <c r="N216" s="88" t="str">
        <f t="array" ref="N216">IF(M216="","",INDEX(Herbs!$J:$J,MATCH(M216,Herbs!$B:$B,0)))</f>
        <v/>
      </c>
      <c r="O216" s="88">
        <f t="array" ref="O216">IF(M216:M632="",0, INDEX(Herbs!A:A,MATCH(M216,Herbs!B:B,0)))</f>
        <v>0</v>
      </c>
      <c r="P216" s="89" t="str">
        <f t="array" ref="P216">IF(M216="","", SWITCH(INDEX(Herbs!$A:$A,MATCH(M216,Herbs!$B:$B,0)),1,1,2,3,3,9,4,36,5,180,6,1080,0)*L216)</f>
        <v/>
      </c>
      <c r="Q216" s="90" t="str">
        <f t="array" ref="Q216">IF(M216="","",INDEX(Herbs!$E:$E,MATCH(M216,Herbs!$B:$B,0)))</f>
        <v/>
      </c>
      <c r="R216" s="89"/>
      <c r="S216" s="91"/>
      <c r="T216" s="88" t="str">
        <f t="array" ref="T216">IF(S216="","",INDEX(Herbs!$J:$J,MATCH(S216,Herbs!$B:$B,0)))</f>
        <v/>
      </c>
      <c r="U216" s="88">
        <f t="array" ref="U216">IF(S216:S632="",0, INDEX(Herbs!A:A,MATCH(S216,Herbs!B:B,0)))</f>
        <v>0</v>
      </c>
      <c r="V216" s="89" t="str">
        <f t="array" ref="V216">IF(S216="","", SWITCH(INDEX(Herbs!$A:$A,MATCH(S216,Herbs!$B:$B,0)),1,1,2,3,3,9,4,36,5,180,6,1080,0)*R216)</f>
        <v/>
      </c>
      <c r="W216" s="90" t="str">
        <f t="array" ref="W216">IF(S216="","",INDEX(Herbs!$E:$E,MATCH(S216,Herbs!$B:$B,0)))</f>
        <v/>
      </c>
    </row>
    <row r="217" ht="41.25" customHeight="1">
      <c r="A217" s="92"/>
      <c r="B217" s="92"/>
      <c r="C217" s="93"/>
      <c r="D217" s="94" t="str">
        <f>C213</f>
        <v>Core Condensing Elixir</v>
      </c>
      <c r="E217" s="95" t="s">
        <v>326</v>
      </c>
      <c r="F217" s="96">
        <v>1.0</v>
      </c>
      <c r="G217" s="97" t="s">
        <v>346</v>
      </c>
      <c r="H217" s="98" t="str">
        <f t="array" ref="H217">IF(G217="","",INDEX(Herbs!$J:$J,MATCH(G217,Herbs!$B:$B,0)))</f>
        <v/>
      </c>
      <c r="I217" s="99">
        <f t="array" ref="I217">IF(G217:G632="",0, INDEX(Herbs!A:A,MATCH(G217,Herbs!B:B,0)))</f>
        <v>2</v>
      </c>
      <c r="J217" s="100">
        <f t="array" ref="J217">IF(G217="","", SWITCH(INDEX(Herbs!$A:$A,MATCH(G217,Herbs!$B:$B,0)),1,1,2,3,3,9,4,36,5,180,6,1080,0)*F217)</f>
        <v>3</v>
      </c>
      <c r="K217" s="101" t="str">
        <f t="array" ref="K217">IF(G217="","",INDEX(Herbs!$G:$G,MATCH(G217,Herbs!$B:$B,0)))</f>
        <v>Balanced</v>
      </c>
      <c r="L217" s="100"/>
      <c r="M217" s="97"/>
      <c r="N217" s="98" t="str">
        <f t="array" ref="N217">IF(M217="","",INDEX(Herbs!$J:$J,MATCH(M217,Herbs!$B:$B,0)))</f>
        <v/>
      </c>
      <c r="O217" s="98">
        <f t="array" ref="O217">IF(M217:M632="",0, INDEX(Herbs!A:A,MATCH(M217,Herbs!B:B,0)))</f>
        <v>0</v>
      </c>
      <c r="P217" s="100" t="str">
        <f t="array" ref="P217">IF(M217="","", SWITCH(INDEX(Herbs!$A:$A,MATCH(M217,Herbs!$B:$B,0)),1,1,2,3,3,9,4,36,5,180,6,1080,0)*L217)</f>
        <v/>
      </c>
      <c r="Q217" s="101" t="str">
        <f t="array" ref="Q217">IF(M217="","",INDEX(Herbs!$G:$G,MATCH(M217,Herbs!$B:$B,0)))</f>
        <v/>
      </c>
      <c r="R217" s="100"/>
      <c r="S217" s="97"/>
      <c r="T217" s="98" t="str">
        <f t="array" ref="T217">IF(S217="","",INDEX(Herbs!$J:$J,MATCH(S217,Herbs!$B:$B,0)))</f>
        <v/>
      </c>
      <c r="U217" s="98">
        <f t="array" ref="U217">IF(S217:S632="",0, INDEX(Herbs!A:A,MATCH(S217,Herbs!B:B,0)))</f>
        <v>0</v>
      </c>
      <c r="V217" s="100" t="str">
        <f t="array" ref="V217">IF(S217="","", SWITCH(INDEX(Herbs!$A:$A,MATCH(S217,Herbs!$B:$B,0)),1,1,2,3,3,9,4,36,5,180,6,1080,0)*R217)</f>
        <v/>
      </c>
      <c r="W217" s="101" t="str">
        <f t="array" ref="W217">IF(S217="","",INDEX(Herbs!$G:$G,MATCH(S217,Herbs!$B:$B,0)))</f>
        <v/>
      </c>
    </row>
    <row r="218" ht="41.25" customHeight="1">
      <c r="A218" s="82" t="s">
        <v>115</v>
      </c>
      <c r="B218" s="83">
        <v>5.0</v>
      </c>
      <c r="C218" s="84" t="s">
        <v>130</v>
      </c>
      <c r="D218" s="85" t="str">
        <f>C218</f>
        <v>Pulse Forging Pill</v>
      </c>
      <c r="E218" s="85" t="s">
        <v>320</v>
      </c>
      <c r="F218" s="86">
        <v>1.0</v>
      </c>
      <c r="G218" s="87" t="s">
        <v>368</v>
      </c>
      <c r="H218" s="88" t="str">
        <f t="array" ref="H218">IF(G218="","",INDEX(Herbs!$J:$J,MATCH(G218,Herbs!$B:$B,0)))</f>
        <v/>
      </c>
      <c r="I218" s="13">
        <f t="array" ref="I218">IF(G218:G632="",0, INDEX(Herbs!A:A,MATCH(G218,Herbs!B:B,0)))</f>
        <v>5</v>
      </c>
      <c r="J218" s="89">
        <f t="array" ref="J218">IF(G218="","", SWITCH(INDEX(Herbs!$A:$A,MATCH(G218,Herbs!$B:$B,0)),1,1,2,3,3,9,4,36,5,180,6,1080,0)*F218)</f>
        <v>180</v>
      </c>
      <c r="K218" s="90" t="str">
        <f t="array" ref="K218">IF(G218="","",INDEX(Herbs!$C:$C,MATCH(G218,Herbs!$B:$B,0)))</f>
        <v>Birthing</v>
      </c>
      <c r="L218" s="89"/>
      <c r="M218" s="91"/>
      <c r="N218" s="88" t="str">
        <f t="array" ref="N218">IF(M218="","",INDEX(Herbs!$J:$J,MATCH(M218,Herbs!$B:$B,0)))</f>
        <v/>
      </c>
      <c r="O218" s="88">
        <f t="array" ref="O218">IF(M218:M632="",0, INDEX(Herbs!A:A,MATCH(M218,Herbs!B:B,0)))</f>
        <v>0</v>
      </c>
      <c r="P218" s="89" t="str">
        <f t="array" ref="P218">IF(M218="","", SWITCH(INDEX(Herbs!$A:$A,MATCH(M218,Herbs!$B:$B,0)),1,1,2,3,3,9,4,36,5,180,6,1080,0)*L218)</f>
        <v/>
      </c>
      <c r="Q218" s="90" t="str">
        <f t="array" ref="Q218">IF(M218="","",INDEX(Herbs!$C:$C,MATCH(M218,Herbs!$B:$B,0)))</f>
        <v/>
      </c>
      <c r="R218" s="89"/>
      <c r="S218" s="91"/>
      <c r="T218" s="88" t="str">
        <f t="array" ref="T218">IF(S218="","",INDEX(Herbs!$J:$J,MATCH(S218,Herbs!$B:$B,0)))</f>
        <v/>
      </c>
      <c r="U218" s="88">
        <f t="array" ref="U218">IF(S218:S632="",0, INDEX(Herbs!A:A,MATCH(S218,Herbs!B:B,0)))</f>
        <v>0</v>
      </c>
      <c r="V218" s="89" t="str">
        <f t="array" ref="V218">IF(S218="","", SWITCH(INDEX(Herbs!$A:$A,MATCH(S218,Herbs!$B:$B,0)),1,1,2,3,3,9,4,36,5,180,6,1080,0)*R218)</f>
        <v/>
      </c>
      <c r="W218" s="90" t="str">
        <f t="array" ref="W218">IF(S218="","",INDEX(Herbs!$C:$C,MATCH(S218,Herbs!$B:$B,0)))</f>
        <v/>
      </c>
    </row>
    <row r="219" ht="41.25" customHeight="1">
      <c r="C219" s="75"/>
      <c r="D219" s="85" t="str">
        <f>C218</f>
        <v>Pulse Forging Pill</v>
      </c>
      <c r="E219" s="85" t="s">
        <v>322</v>
      </c>
      <c r="F219" s="89"/>
      <c r="G219" s="91"/>
      <c r="H219" s="88" t="str">
        <f t="array" ref="H219">IF(G219="","",INDEX(Herbs!$J:$J,MATCH(G219,Herbs!$B:$B,0)))</f>
        <v/>
      </c>
      <c r="I219" s="13">
        <f t="array" ref="I219">IF(G219:G632="",0, INDEX(Herbs!A:A,MATCH(G219,Herbs!B:B,0)))</f>
        <v>0</v>
      </c>
      <c r="J219" s="89" t="str">
        <f t="array" ref="J219">IF(G219="","", SWITCH(INDEX(Herbs!$A:$A,MATCH(G219,Herbs!$B:$B,0)),1,1,2,3,3,9,4,36,5,180,6,1080,0)*F219)</f>
        <v/>
      </c>
      <c r="K219" s="90" t="str">
        <f t="array" ref="K219">IF(G219="","",INDEX(Herbs!$C:$C,MATCH(G219,Herbs!$B:$B,0)))</f>
        <v/>
      </c>
      <c r="L219" s="89"/>
      <c r="M219" s="91"/>
      <c r="N219" s="88" t="str">
        <f t="array" ref="N219">IF(M219="","",INDEX(Herbs!$J:$J,MATCH(M219,Herbs!$B:$B,0)))</f>
        <v/>
      </c>
      <c r="O219" s="88">
        <f t="array" ref="O219">IF(M219:M632="",0, INDEX(Herbs!A:A,MATCH(M219,Herbs!B:B,0)))</f>
        <v>0</v>
      </c>
      <c r="P219" s="89" t="str">
        <f t="array" ref="P219">IF(M219="","", SWITCH(INDEX(Herbs!$A:$A,MATCH(M219,Herbs!$B:$B,0)),1,1,2,3,3,9,4,36,5,180,6,1080,0)*L219)</f>
        <v/>
      </c>
      <c r="Q219" s="90" t="str">
        <f t="array" ref="Q219">IF(M219="","",INDEX(Herbs!$C:$C,MATCH(M219,Herbs!$B:$B,0)))</f>
        <v/>
      </c>
      <c r="R219" s="89"/>
      <c r="S219" s="91"/>
      <c r="T219" s="88" t="str">
        <f t="array" ref="T219">IF(S219="","",INDEX(Herbs!$J:$J,MATCH(S219,Herbs!$B:$B,0)))</f>
        <v/>
      </c>
      <c r="U219" s="88">
        <f t="array" ref="U219">IF(S219:S632="",0, INDEX(Herbs!A:A,MATCH(S219,Herbs!B:B,0)))</f>
        <v>0</v>
      </c>
      <c r="V219" s="89" t="str">
        <f t="array" ref="V219">IF(S219="","", SWITCH(INDEX(Herbs!$A:$A,MATCH(S219,Herbs!$B:$B,0)),1,1,2,3,3,9,4,36,5,180,6,1080,0)*R219)</f>
        <v/>
      </c>
      <c r="W219" s="90" t="str">
        <f t="array" ref="W219">IF(S219="","",INDEX(Herbs!$C:$C,MATCH(S219,Herbs!$B:$B,0)))</f>
        <v/>
      </c>
    </row>
    <row r="220" ht="41.25" customHeight="1">
      <c r="C220" s="75"/>
      <c r="D220" s="85" t="str">
        <f>C218</f>
        <v>Pulse Forging Pill</v>
      </c>
      <c r="E220" s="73" t="s">
        <v>323</v>
      </c>
      <c r="F220" s="86">
        <v>1.0</v>
      </c>
      <c r="G220" s="87" t="s">
        <v>369</v>
      </c>
      <c r="H220" s="88" t="str">
        <f t="array" ref="H220">IF(G220="","",INDEX(Herbs!$J:$J,MATCH(G220,Herbs!$B:$B,0)))</f>
        <v/>
      </c>
      <c r="I220" s="13">
        <f t="array" ref="I220">IF(G220:G632="",0, INDEX(Herbs!A:A,MATCH(G220,Herbs!B:B,0)))</f>
        <v>5</v>
      </c>
      <c r="J220" s="89">
        <f t="array" ref="J220">IF(G220="","", SWITCH(INDEX(Herbs!$A:$A,MATCH(G220,Herbs!$B:$B,0)),1,1,2,3,3,9,4,36,5,180,6,1080,0)*F220)</f>
        <v>180</v>
      </c>
      <c r="K220" s="90" t="str">
        <f t="array" ref="K220">IF(G220="","",INDEX(Herbs!$E:$E,MATCH(G220,Herbs!$B:$B,0)))</f>
        <v>Nascent Condensation</v>
      </c>
      <c r="L220" s="89"/>
      <c r="M220" s="91"/>
      <c r="N220" s="88" t="str">
        <f t="array" ref="N220">IF(M220="","",INDEX(Herbs!$J:$J,MATCH(M220,Herbs!$B:$B,0)))</f>
        <v/>
      </c>
      <c r="O220" s="88">
        <f t="array" ref="O220">IF(M220:M632="",0, INDEX(Herbs!A:A,MATCH(M220,Herbs!B:B,0)))</f>
        <v>0</v>
      </c>
      <c r="P220" s="89" t="str">
        <f t="array" ref="P220">IF(M220="","", SWITCH(INDEX(Herbs!$A:$A,MATCH(M220,Herbs!$B:$B,0)),1,1,2,3,3,9,4,36,5,180,6,1080,0)*L220)</f>
        <v/>
      </c>
      <c r="Q220" s="90" t="str">
        <f t="array" ref="Q220">IF(M220="","",INDEX(Herbs!$E:$E,MATCH(M220,Herbs!$B:$B,0)))</f>
        <v/>
      </c>
      <c r="R220" s="89"/>
      <c r="S220" s="91"/>
      <c r="T220" s="88" t="str">
        <f t="array" ref="T220">IF(S220="","",INDEX(Herbs!$J:$J,MATCH(S220,Herbs!$B:$B,0)))</f>
        <v/>
      </c>
      <c r="U220" s="88">
        <f t="array" ref="U220">IF(S220:S632="",0, INDEX(Herbs!A:A,MATCH(S220,Herbs!B:B,0)))</f>
        <v>0</v>
      </c>
      <c r="V220" s="89" t="str">
        <f t="array" ref="V220">IF(S220="","", SWITCH(INDEX(Herbs!$A:$A,MATCH(S220,Herbs!$B:$B,0)),1,1,2,3,3,9,4,36,5,180,6,1080,0)*R220)</f>
        <v/>
      </c>
      <c r="W220" s="90" t="str">
        <f t="array" ref="W220">IF(S220="","",INDEX(Herbs!$E:$E,MATCH(S220,Herbs!$B:$B,0)))</f>
        <v/>
      </c>
    </row>
    <row r="221" ht="41.25" customHeight="1">
      <c r="C221" s="75"/>
      <c r="D221" s="85" t="str">
        <f>C218</f>
        <v>Pulse Forging Pill</v>
      </c>
      <c r="E221" s="73" t="s">
        <v>325</v>
      </c>
      <c r="F221" s="86">
        <v>2.0</v>
      </c>
      <c r="G221" s="87" t="s">
        <v>370</v>
      </c>
      <c r="H221" s="88" t="str">
        <f t="array" ref="H221">IF(G221="","",INDEX(Herbs!$J:$J,MATCH(G221,Herbs!$B:$B,0)))</f>
        <v/>
      </c>
      <c r="I221" s="13">
        <f t="array" ref="I221">IF(G221:G632="",0, INDEX(Herbs!A:A,MATCH(G221,Herbs!B:B,0)))</f>
        <v>5</v>
      </c>
      <c r="J221" s="89">
        <f t="array" ref="J221">IF(G221="","", SWITCH(INDEX(Herbs!$A:$A,MATCH(G221,Herbs!$B:$B,0)),1,1,2,3,3,9,4,36,5,180,6,1080,0)*F221)</f>
        <v>360</v>
      </c>
      <c r="K221" s="90" t="str">
        <f t="array" ref="K221">IF(G221="","",INDEX(Herbs!$E:$E,MATCH(G221,Herbs!$B:$B,0)))</f>
        <v>Bodybuilding</v>
      </c>
      <c r="L221" s="89"/>
      <c r="M221" s="91"/>
      <c r="N221" s="88" t="str">
        <f t="array" ref="N221">IF(M221="","",INDEX(Herbs!$J:$J,MATCH(M221,Herbs!$B:$B,0)))</f>
        <v/>
      </c>
      <c r="O221" s="88">
        <f t="array" ref="O221">IF(M221:M632="",0, INDEX(Herbs!A:A,MATCH(M221,Herbs!B:B,0)))</f>
        <v>0</v>
      </c>
      <c r="P221" s="89" t="str">
        <f t="array" ref="P221">IF(M221="","", SWITCH(INDEX(Herbs!$A:$A,MATCH(M221,Herbs!$B:$B,0)),1,1,2,3,3,9,4,36,5,180,6,1080,0)*L221)</f>
        <v/>
      </c>
      <c r="Q221" s="90" t="str">
        <f t="array" ref="Q221">IF(M221="","",INDEX(Herbs!$E:$E,MATCH(M221,Herbs!$B:$B,0)))</f>
        <v/>
      </c>
      <c r="R221" s="89"/>
      <c r="S221" s="91"/>
      <c r="T221" s="88" t="str">
        <f t="array" ref="T221">IF(S221="","",INDEX(Herbs!$J:$J,MATCH(S221,Herbs!$B:$B,0)))</f>
        <v/>
      </c>
      <c r="U221" s="88">
        <f t="array" ref="U221">IF(S221:S632="",0, INDEX(Herbs!A:A,MATCH(S221,Herbs!B:B,0)))</f>
        <v>0</v>
      </c>
      <c r="V221" s="89" t="str">
        <f t="array" ref="V221">IF(S221="","", SWITCH(INDEX(Herbs!$A:$A,MATCH(S221,Herbs!$B:$B,0)),1,1,2,3,3,9,4,36,5,180,6,1080,0)*R221)</f>
        <v/>
      </c>
      <c r="W221" s="90" t="str">
        <f t="array" ref="W221">IF(S221="","",INDEX(Herbs!$E:$E,MATCH(S221,Herbs!$B:$B,0)))</f>
        <v/>
      </c>
    </row>
    <row r="222" ht="41.25" customHeight="1">
      <c r="A222" s="92"/>
      <c r="B222" s="92"/>
      <c r="C222" s="93"/>
      <c r="D222" s="94" t="str">
        <f>C218</f>
        <v>Pulse Forging Pill</v>
      </c>
      <c r="E222" s="95" t="s">
        <v>326</v>
      </c>
      <c r="F222" s="96">
        <v>1.0</v>
      </c>
      <c r="G222" s="97" t="s">
        <v>371</v>
      </c>
      <c r="H222" s="98" t="str">
        <f t="array" ref="H222">IF(G222="","",INDEX(Herbs!$J:$J,MATCH(G222,Herbs!$B:$B,0)))</f>
        <v/>
      </c>
      <c r="I222" s="99">
        <f t="array" ref="I222">IF(G222:G632="",0, INDEX(Herbs!A:A,MATCH(G222,Herbs!B:B,0)))</f>
        <v>5</v>
      </c>
      <c r="J222" s="100">
        <f t="array" ref="J222">IF(G222="","", SWITCH(INDEX(Herbs!$A:$A,MATCH(G222,Herbs!$B:$B,0)),1,1,2,3,3,9,4,36,5,180,6,1080,0)*F222)</f>
        <v>180</v>
      </c>
      <c r="K222" s="101" t="str">
        <f t="array" ref="K222">IF(G222="","",INDEX(Herbs!$G:$G,MATCH(G222,Herbs!$B:$B,0)))</f>
        <v>Cold</v>
      </c>
      <c r="L222" s="100"/>
      <c r="M222" s="97"/>
      <c r="N222" s="98" t="str">
        <f t="array" ref="N222">IF(M222="","",INDEX(Herbs!$J:$J,MATCH(M222,Herbs!$B:$B,0)))</f>
        <v/>
      </c>
      <c r="O222" s="98">
        <f t="array" ref="O222">IF(M222:M632="",0, INDEX(Herbs!A:A,MATCH(M222,Herbs!B:B,0)))</f>
        <v>0</v>
      </c>
      <c r="P222" s="100" t="str">
        <f t="array" ref="P222">IF(M222="","", SWITCH(INDEX(Herbs!$A:$A,MATCH(M222,Herbs!$B:$B,0)),1,1,2,3,3,9,4,36,5,180,6,1080,0)*L222)</f>
        <v/>
      </c>
      <c r="Q222" s="101" t="str">
        <f t="array" ref="Q222">IF(M222="","",INDEX(Herbs!$G:$G,MATCH(M222,Herbs!$B:$B,0)))</f>
        <v/>
      </c>
      <c r="R222" s="100"/>
      <c r="S222" s="97"/>
      <c r="T222" s="98" t="str">
        <f t="array" ref="T222">IF(S222="","",INDEX(Herbs!$J:$J,MATCH(S222,Herbs!$B:$B,0)))</f>
        <v/>
      </c>
      <c r="U222" s="98">
        <f t="array" ref="U222">IF(S222:S632="",0, INDEX(Herbs!A:A,MATCH(S222,Herbs!B:B,0)))</f>
        <v>0</v>
      </c>
      <c r="V222" s="100" t="str">
        <f t="array" ref="V222">IF(S222="","", SWITCH(INDEX(Herbs!$A:$A,MATCH(S222,Herbs!$B:$B,0)),1,1,2,3,3,9,4,36,5,180,6,1080,0)*R222)</f>
        <v/>
      </c>
      <c r="W222" s="101" t="str">
        <f t="array" ref="W222">IF(S222="","",INDEX(Herbs!$G:$G,MATCH(S222,Herbs!$B:$B,0)))</f>
        <v/>
      </c>
    </row>
    <row r="223" ht="41.25" customHeight="1">
      <c r="A223" s="82" t="s">
        <v>115</v>
      </c>
      <c r="B223" s="83">
        <v>5.0</v>
      </c>
      <c r="C223" s="84" t="s">
        <v>132</v>
      </c>
      <c r="D223" s="85" t="str">
        <f>C223</f>
        <v>Great Awakening Elixir</v>
      </c>
      <c r="E223" s="85" t="s">
        <v>320</v>
      </c>
      <c r="F223" s="86">
        <v>3.0</v>
      </c>
      <c r="G223" s="87" t="s">
        <v>360</v>
      </c>
      <c r="H223" s="88" t="str">
        <f t="array" ref="H223">IF(G223="","",INDEX(Herbs!$J:$J,MATCH(G223,Herbs!$B:$B,0)))</f>
        <v/>
      </c>
      <c r="I223" s="13">
        <f t="array" ref="I223">IF(G223:G632="",0, INDEX(Herbs!A:A,MATCH(G223,Herbs!B:B,0)))</f>
        <v>4</v>
      </c>
      <c r="J223" s="89">
        <f t="array" ref="J223">IF(G223="","", SWITCH(INDEX(Herbs!$A:$A,MATCH(G223,Herbs!$B:$B,0)),1,1,2,3,3,9,4,36,5,180,6,1080,0)*F223)</f>
        <v>108</v>
      </c>
      <c r="K223" s="90" t="str">
        <f t="array" ref="K223">IF(G223="","",INDEX(Herbs!$C:$C,MATCH(G223,Herbs!$B:$B,0)))</f>
        <v>Agitating</v>
      </c>
      <c r="L223" s="89"/>
      <c r="M223" s="91"/>
      <c r="N223" s="88" t="str">
        <f t="array" ref="N223">IF(M223="","",INDEX(Herbs!$J:$J,MATCH(M223,Herbs!$B:$B,0)))</f>
        <v/>
      </c>
      <c r="O223" s="88">
        <f t="array" ref="O223">IF(M223:M632="",0, INDEX(Herbs!A:A,MATCH(M223,Herbs!B:B,0)))</f>
        <v>0</v>
      </c>
      <c r="P223" s="89" t="str">
        <f t="array" ref="P223">IF(M223="","", SWITCH(INDEX(Herbs!$A:$A,MATCH(M223,Herbs!$B:$B,0)),1,1,2,3,3,9,4,36,5,180,6,1080,0)*L223)</f>
        <v/>
      </c>
      <c r="Q223" s="90" t="str">
        <f t="array" ref="Q223">IF(M223="","",INDEX(Herbs!$C:$C,MATCH(M223,Herbs!$B:$B,0)))</f>
        <v/>
      </c>
      <c r="R223" s="89"/>
      <c r="S223" s="91"/>
      <c r="T223" s="88" t="str">
        <f t="array" ref="T223">IF(S223="","",INDEX(Herbs!$J:$J,MATCH(S223,Herbs!$B:$B,0)))</f>
        <v/>
      </c>
      <c r="U223" s="88">
        <f t="array" ref="U223">IF(S223:S632="",0, INDEX(Herbs!A:A,MATCH(S223,Herbs!B:B,0)))</f>
        <v>0</v>
      </c>
      <c r="V223" s="89" t="str">
        <f t="array" ref="V223">IF(S223="","", SWITCH(INDEX(Herbs!$A:$A,MATCH(S223,Herbs!$B:$B,0)),1,1,2,3,3,9,4,36,5,180,6,1080,0)*R223)</f>
        <v/>
      </c>
      <c r="W223" s="90" t="str">
        <f t="array" ref="W223">IF(S223="","",INDEX(Herbs!$C:$C,MATCH(S223,Herbs!$B:$B,0)))</f>
        <v/>
      </c>
    </row>
    <row r="224" ht="41.25" customHeight="1">
      <c r="C224" s="75"/>
      <c r="D224" s="85" t="str">
        <f>C223</f>
        <v>Great Awakening Elixir</v>
      </c>
      <c r="E224" s="85" t="s">
        <v>322</v>
      </c>
      <c r="F224" s="89"/>
      <c r="G224" s="91"/>
      <c r="H224" s="88" t="str">
        <f t="array" ref="H224">IF(G224="","",INDEX(Herbs!$J:$J,MATCH(G224,Herbs!$B:$B,0)))</f>
        <v/>
      </c>
      <c r="I224" s="13">
        <f t="array" ref="I224">IF(G224:G632="",0, INDEX(Herbs!A:A,MATCH(G224,Herbs!B:B,0)))</f>
        <v>0</v>
      </c>
      <c r="J224" s="89" t="str">
        <f t="array" ref="J224">IF(G224="","", SWITCH(INDEX(Herbs!$A:$A,MATCH(G224,Herbs!$B:$B,0)),1,1,2,3,3,9,4,36,5,180,6,1080,0)*F224)</f>
        <v/>
      </c>
      <c r="K224" s="90" t="str">
        <f t="array" ref="K224">IF(G224="","",INDEX(Herbs!$C:$C,MATCH(G224,Herbs!$B:$B,0)))</f>
        <v/>
      </c>
      <c r="L224" s="89"/>
      <c r="M224" s="91"/>
      <c r="N224" s="88" t="str">
        <f t="array" ref="N224">IF(M224="","",INDEX(Herbs!$J:$J,MATCH(M224,Herbs!$B:$B,0)))</f>
        <v/>
      </c>
      <c r="O224" s="88">
        <f t="array" ref="O224">IF(M224:M632="",0, INDEX(Herbs!A:A,MATCH(M224,Herbs!B:B,0)))</f>
        <v>0</v>
      </c>
      <c r="P224" s="89" t="str">
        <f t="array" ref="P224">IF(M224="","", SWITCH(INDEX(Herbs!$A:$A,MATCH(M224,Herbs!$B:$B,0)),1,1,2,3,3,9,4,36,5,180,6,1080,0)*L224)</f>
        <v/>
      </c>
      <c r="Q224" s="90" t="str">
        <f t="array" ref="Q224">IF(M224="","",INDEX(Herbs!$C:$C,MATCH(M224,Herbs!$B:$B,0)))</f>
        <v/>
      </c>
      <c r="R224" s="89"/>
      <c r="S224" s="91"/>
      <c r="T224" s="88" t="str">
        <f t="array" ref="T224">IF(S224="","",INDEX(Herbs!$J:$J,MATCH(S224,Herbs!$B:$B,0)))</f>
        <v/>
      </c>
      <c r="U224" s="88">
        <f t="array" ref="U224">IF(S224:S632="",0, INDEX(Herbs!A:A,MATCH(S224,Herbs!B:B,0)))</f>
        <v>0</v>
      </c>
      <c r="V224" s="89" t="str">
        <f t="array" ref="V224">IF(S224="","", SWITCH(INDEX(Herbs!$A:$A,MATCH(S224,Herbs!$B:$B,0)),1,1,2,3,3,9,4,36,5,180,6,1080,0)*R224)</f>
        <v/>
      </c>
      <c r="W224" s="90" t="str">
        <f t="array" ref="W224">IF(S224="","",INDEX(Herbs!$C:$C,MATCH(S224,Herbs!$B:$B,0)))</f>
        <v/>
      </c>
    </row>
    <row r="225" ht="41.25" customHeight="1">
      <c r="C225" s="75"/>
      <c r="D225" s="85" t="str">
        <f>C223</f>
        <v>Great Awakening Elixir</v>
      </c>
      <c r="E225" s="73" t="s">
        <v>323</v>
      </c>
      <c r="F225" s="86">
        <v>1.0</v>
      </c>
      <c r="G225" s="87" t="s">
        <v>369</v>
      </c>
      <c r="H225" s="88" t="str">
        <f t="array" ref="H225">IF(G225="","",INDEX(Herbs!$J:$J,MATCH(G225,Herbs!$B:$B,0)))</f>
        <v/>
      </c>
      <c r="I225" s="13">
        <f t="array" ref="I225">IF(G225:G632="",0, INDEX(Herbs!A:A,MATCH(G225,Herbs!B:B,0)))</f>
        <v>5</v>
      </c>
      <c r="J225" s="89">
        <f t="array" ref="J225">IF(G225="","", SWITCH(INDEX(Herbs!$A:$A,MATCH(G225,Herbs!$B:$B,0)),1,1,2,3,3,9,4,36,5,180,6,1080,0)*F225)</f>
        <v>180</v>
      </c>
      <c r="K225" s="90" t="str">
        <f t="array" ref="K225">IF(G225="","",INDEX(Herbs!$E:$E,MATCH(G225,Herbs!$B:$B,0)))</f>
        <v>Nascent Condensation</v>
      </c>
      <c r="L225" s="89"/>
      <c r="M225" s="91"/>
      <c r="N225" s="88" t="str">
        <f t="array" ref="N225">IF(M225="","",INDEX(Herbs!$J:$J,MATCH(M225,Herbs!$B:$B,0)))</f>
        <v/>
      </c>
      <c r="O225" s="88">
        <f t="array" ref="O225">IF(M225:M632="",0, INDEX(Herbs!A:A,MATCH(M225,Herbs!B:B,0)))</f>
        <v>0</v>
      </c>
      <c r="P225" s="89" t="str">
        <f t="array" ref="P225">IF(M225="","", SWITCH(INDEX(Herbs!$A:$A,MATCH(M225,Herbs!$B:$B,0)),1,1,2,3,3,9,4,36,5,180,6,1080,0)*L225)</f>
        <v/>
      </c>
      <c r="Q225" s="90" t="str">
        <f t="array" ref="Q225">IF(M225="","",INDEX(Herbs!$E:$E,MATCH(M225,Herbs!$B:$B,0)))</f>
        <v/>
      </c>
      <c r="R225" s="89"/>
      <c r="S225" s="91"/>
      <c r="T225" s="88" t="str">
        <f t="array" ref="T225">IF(S225="","",INDEX(Herbs!$J:$J,MATCH(S225,Herbs!$B:$B,0)))</f>
        <v/>
      </c>
      <c r="U225" s="88">
        <f t="array" ref="U225">IF(S225:S632="",0, INDEX(Herbs!A:A,MATCH(S225,Herbs!B:B,0)))</f>
        <v>0</v>
      </c>
      <c r="V225" s="89" t="str">
        <f t="array" ref="V225">IF(S225="","", SWITCH(INDEX(Herbs!$A:$A,MATCH(S225,Herbs!$B:$B,0)),1,1,2,3,3,9,4,36,5,180,6,1080,0)*R225)</f>
        <v/>
      </c>
      <c r="W225" s="90" t="str">
        <f t="array" ref="W225">IF(S225="","",INDEX(Herbs!$E:$E,MATCH(S225,Herbs!$B:$B,0)))</f>
        <v/>
      </c>
    </row>
    <row r="226" ht="41.25" customHeight="1">
      <c r="C226" s="75"/>
      <c r="D226" s="85" t="str">
        <f>C223</f>
        <v>Great Awakening Elixir</v>
      </c>
      <c r="E226" s="73" t="s">
        <v>325</v>
      </c>
      <c r="F226" s="86">
        <v>1.0</v>
      </c>
      <c r="G226" s="87" t="s">
        <v>372</v>
      </c>
      <c r="H226" s="88" t="str">
        <f t="array" ref="H226">IF(G226="","",INDEX(Herbs!$J:$J,MATCH(G226,Herbs!$B:$B,0)))</f>
        <v/>
      </c>
      <c r="I226" s="13">
        <f t="array" ref="I226">IF(G226:G632="",0, INDEX(Herbs!A:A,MATCH(G226,Herbs!B:B,0)))</f>
        <v>5</v>
      </c>
      <c r="J226" s="89">
        <f t="array" ref="J226">IF(G226="","", SWITCH(INDEX(Herbs!$A:$A,MATCH(G226,Herbs!$B:$B,0)),1,1,2,3,3,9,4,36,5,180,6,1080,0)*F226)</f>
        <v>180</v>
      </c>
      <c r="K226" s="90" t="str">
        <f t="array" ref="K226">IF(G226="","",INDEX(Herbs!$E:$E,MATCH(G226,Herbs!$B:$B,0)))</f>
        <v>Sealing</v>
      </c>
      <c r="L226" s="89"/>
      <c r="M226" s="91"/>
      <c r="N226" s="88" t="str">
        <f t="array" ref="N226">IF(M226="","",INDEX(Herbs!$J:$J,MATCH(M226,Herbs!$B:$B,0)))</f>
        <v/>
      </c>
      <c r="O226" s="88">
        <f t="array" ref="O226">IF(M226:M632="",0, INDEX(Herbs!A:A,MATCH(M226,Herbs!B:B,0)))</f>
        <v>0</v>
      </c>
      <c r="P226" s="89" t="str">
        <f t="array" ref="P226">IF(M226="","", SWITCH(INDEX(Herbs!$A:$A,MATCH(M226,Herbs!$B:$B,0)),1,1,2,3,3,9,4,36,5,180,6,1080,0)*L226)</f>
        <v/>
      </c>
      <c r="Q226" s="90" t="str">
        <f t="array" ref="Q226">IF(M226="","",INDEX(Herbs!$E:$E,MATCH(M226,Herbs!$B:$B,0)))</f>
        <v/>
      </c>
      <c r="R226" s="89"/>
      <c r="S226" s="91"/>
      <c r="T226" s="88" t="str">
        <f t="array" ref="T226">IF(S226="","",INDEX(Herbs!$J:$J,MATCH(S226,Herbs!$B:$B,0)))</f>
        <v/>
      </c>
      <c r="U226" s="88">
        <f t="array" ref="U226">IF(S226:S632="",0, INDEX(Herbs!A:A,MATCH(S226,Herbs!B:B,0)))</f>
        <v>0</v>
      </c>
      <c r="V226" s="89" t="str">
        <f t="array" ref="V226">IF(S226="","", SWITCH(INDEX(Herbs!$A:$A,MATCH(S226,Herbs!$B:$B,0)),1,1,2,3,3,9,4,36,5,180,6,1080,0)*R226)</f>
        <v/>
      </c>
      <c r="W226" s="90" t="str">
        <f t="array" ref="W226">IF(S226="","",INDEX(Herbs!$E:$E,MATCH(S226,Herbs!$B:$B,0)))</f>
        <v/>
      </c>
    </row>
    <row r="227" ht="41.25" customHeight="1">
      <c r="A227" s="92"/>
      <c r="B227" s="92"/>
      <c r="C227" s="93"/>
      <c r="D227" s="94" t="str">
        <f>C223</f>
        <v>Great Awakening Elixir</v>
      </c>
      <c r="E227" s="95" t="s">
        <v>326</v>
      </c>
      <c r="F227" s="96">
        <v>1.0</v>
      </c>
      <c r="G227" s="97" t="s">
        <v>373</v>
      </c>
      <c r="H227" s="98" t="str">
        <f t="array" ref="H227">IF(G227="","",INDEX(Herbs!$J:$J,MATCH(G227,Herbs!$B:$B,0)))</f>
        <v/>
      </c>
      <c r="I227" s="99">
        <f t="array" ref="I227">IF(G227:G632="",0, INDEX(Herbs!A:A,MATCH(G227,Herbs!B:B,0)))</f>
        <v>5</v>
      </c>
      <c r="J227" s="100">
        <f t="array" ref="J227">IF(G227="","", SWITCH(INDEX(Herbs!$A:$A,MATCH(G227,Herbs!$B:$B,0)),1,1,2,3,3,9,4,36,5,180,6,1080,0)*F227)</f>
        <v>180</v>
      </c>
      <c r="K227" s="101" t="str">
        <f t="array" ref="K227">IF(G227="","",INDEX(Herbs!$G:$G,MATCH(G227,Herbs!$B:$B,0)))</f>
        <v>Cold</v>
      </c>
      <c r="L227" s="100"/>
      <c r="M227" s="97"/>
      <c r="N227" s="98" t="str">
        <f t="array" ref="N227">IF(M227="","",INDEX(Herbs!$J:$J,MATCH(M227,Herbs!$B:$B,0)))</f>
        <v/>
      </c>
      <c r="O227" s="98">
        <f t="array" ref="O227">IF(M227:M632="",0, INDEX(Herbs!A:A,MATCH(M227,Herbs!B:B,0)))</f>
        <v>0</v>
      </c>
      <c r="P227" s="100" t="str">
        <f t="array" ref="P227">IF(M227="","", SWITCH(INDEX(Herbs!$A:$A,MATCH(M227,Herbs!$B:$B,0)),1,1,2,3,3,9,4,36,5,180,6,1080,0)*L227)</f>
        <v/>
      </c>
      <c r="Q227" s="101" t="str">
        <f t="array" ref="Q227">IF(M227="","",INDEX(Herbs!$G:$G,MATCH(M227,Herbs!$B:$B,0)))</f>
        <v/>
      </c>
      <c r="R227" s="100"/>
      <c r="S227" s="97"/>
      <c r="T227" s="98" t="str">
        <f t="array" ref="T227">IF(S227="","",INDEX(Herbs!$J:$J,MATCH(S227,Herbs!$B:$B,0)))</f>
        <v/>
      </c>
      <c r="U227" s="98">
        <f t="array" ref="U227">IF(S227:S632="",0, INDEX(Herbs!A:A,MATCH(S227,Herbs!B:B,0)))</f>
        <v>0</v>
      </c>
      <c r="V227" s="100" t="str">
        <f t="array" ref="V227">IF(S227="","", SWITCH(INDEX(Herbs!$A:$A,MATCH(S227,Herbs!$B:$B,0)),1,1,2,3,3,9,4,36,5,180,6,1080,0)*R227)</f>
        <v/>
      </c>
      <c r="W227" s="101" t="str">
        <f t="array" ref="W227">IF(S227="","",INDEX(Herbs!$G:$G,MATCH(S227,Herbs!$B:$B,0)))</f>
        <v/>
      </c>
    </row>
    <row r="228" ht="41.25" customHeight="1">
      <c r="A228" s="82" t="s">
        <v>115</v>
      </c>
      <c r="B228" s="83">
        <v>5.0</v>
      </c>
      <c r="C228" s="84" t="s">
        <v>134</v>
      </c>
      <c r="D228" s="85" t="str">
        <f>C228</f>
        <v>Five Qi Elixir</v>
      </c>
      <c r="E228" s="85" t="s">
        <v>320</v>
      </c>
      <c r="F228" s="86">
        <v>2.0</v>
      </c>
      <c r="G228" s="87" t="s">
        <v>334</v>
      </c>
      <c r="H228" s="88" t="str">
        <f t="array" ref="H228">IF(G228="","",INDEX(Herbs!$J:$J,MATCH(G228,Herbs!$B:$B,0)))</f>
        <v/>
      </c>
      <c r="I228" s="13">
        <f t="array" ref="I228">IF(G228:G632="",0, INDEX(Herbs!A:A,MATCH(G228,Herbs!B:B,0)))</f>
        <v>3</v>
      </c>
      <c r="J228" s="89">
        <f t="array" ref="J228">IF(G228="","", SWITCH(INDEX(Herbs!$A:$A,MATCH(G228,Herbs!$B:$B,0)),1,1,2,3,3,9,4,36,5,180,6,1080,0)*F228)</f>
        <v>18</v>
      </c>
      <c r="K228" s="90" t="str">
        <f t="array" ref="K228">IF(G228="","",INDEX(Herbs!$C:$C,MATCH(G228,Herbs!$B:$B,0)))</f>
        <v>Agitating</v>
      </c>
      <c r="L228" s="89"/>
      <c r="M228" s="91"/>
      <c r="N228" s="88" t="str">
        <f t="array" ref="N228">IF(M228="","",INDEX(Herbs!$J:$J,MATCH(M228,Herbs!$B:$B,0)))</f>
        <v/>
      </c>
      <c r="O228" s="88">
        <f t="array" ref="O228">IF(M228:M632="",0, INDEX(Herbs!A:A,MATCH(M228,Herbs!B:B,0)))</f>
        <v>0</v>
      </c>
      <c r="P228" s="89" t="str">
        <f t="array" ref="P228">IF(M228="","", SWITCH(INDEX(Herbs!$A:$A,MATCH(M228,Herbs!$B:$B,0)),1,1,2,3,3,9,4,36,5,180,6,1080,0)*L228)</f>
        <v/>
      </c>
      <c r="Q228" s="90" t="str">
        <f t="array" ref="Q228">IF(M228="","",INDEX(Herbs!$C:$C,MATCH(M228,Herbs!$B:$B,0)))</f>
        <v/>
      </c>
      <c r="R228" s="89"/>
      <c r="S228" s="91"/>
      <c r="T228" s="88" t="str">
        <f t="array" ref="T228">IF(S228="","",INDEX(Herbs!$J:$J,MATCH(S228,Herbs!$B:$B,0)))</f>
        <v/>
      </c>
      <c r="U228" s="88">
        <f t="array" ref="U228">IF(S228:S632="",0, INDEX(Herbs!A:A,MATCH(S228,Herbs!B:B,0)))</f>
        <v>0</v>
      </c>
      <c r="V228" s="89" t="str">
        <f t="array" ref="V228">IF(S228="","", SWITCH(INDEX(Herbs!$A:$A,MATCH(S228,Herbs!$B:$B,0)),1,1,2,3,3,9,4,36,5,180,6,1080,0)*R228)</f>
        <v/>
      </c>
      <c r="W228" s="90" t="str">
        <f t="array" ref="W228">IF(S228="","",INDEX(Herbs!$C:$C,MATCH(S228,Herbs!$B:$B,0)))</f>
        <v/>
      </c>
    </row>
    <row r="229" ht="41.25" customHeight="1">
      <c r="C229" s="75"/>
      <c r="D229" s="85" t="str">
        <f>C228</f>
        <v>Five Qi Elixir</v>
      </c>
      <c r="E229" s="85" t="s">
        <v>322</v>
      </c>
      <c r="F229" s="89"/>
      <c r="G229" s="91"/>
      <c r="H229" s="88" t="str">
        <f t="array" ref="H229">IF(G229="","",INDEX(Herbs!$J:$J,MATCH(G229,Herbs!$B:$B,0)))</f>
        <v/>
      </c>
      <c r="I229" s="13">
        <f t="array" ref="I229">IF(G229:G632="",0, INDEX(Herbs!A:A,MATCH(G229,Herbs!B:B,0)))</f>
        <v>0</v>
      </c>
      <c r="J229" s="89" t="str">
        <f t="array" ref="J229">IF(G229="","", SWITCH(INDEX(Herbs!$A:$A,MATCH(G229,Herbs!$B:$B,0)),1,1,2,3,3,9,4,36,5,180,6,1080,0)*F229)</f>
        <v/>
      </c>
      <c r="K229" s="90" t="str">
        <f t="array" ref="K229">IF(G229="","",INDEX(Herbs!$C:$C,MATCH(G229,Herbs!$B:$B,0)))</f>
        <v/>
      </c>
      <c r="L229" s="89"/>
      <c r="M229" s="91"/>
      <c r="N229" s="88" t="str">
        <f t="array" ref="N229">IF(M229="","",INDEX(Herbs!$J:$J,MATCH(M229,Herbs!$B:$B,0)))</f>
        <v/>
      </c>
      <c r="O229" s="88">
        <f t="array" ref="O229">IF(M229:M632="",0, INDEX(Herbs!A:A,MATCH(M229,Herbs!B:B,0)))</f>
        <v>0</v>
      </c>
      <c r="P229" s="89" t="str">
        <f t="array" ref="P229">IF(M229="","", SWITCH(INDEX(Herbs!$A:$A,MATCH(M229,Herbs!$B:$B,0)),1,1,2,3,3,9,4,36,5,180,6,1080,0)*L229)</f>
        <v/>
      </c>
      <c r="Q229" s="90" t="str">
        <f t="array" ref="Q229">IF(M229="","",INDEX(Herbs!$C:$C,MATCH(M229,Herbs!$B:$B,0)))</f>
        <v/>
      </c>
      <c r="R229" s="89"/>
      <c r="S229" s="91"/>
      <c r="T229" s="88" t="str">
        <f t="array" ref="T229">IF(S229="","",INDEX(Herbs!$J:$J,MATCH(S229,Herbs!$B:$B,0)))</f>
        <v/>
      </c>
      <c r="U229" s="88">
        <f t="array" ref="U229">IF(S229:S632="",0, INDEX(Herbs!A:A,MATCH(S229,Herbs!B:B,0)))</f>
        <v>0</v>
      </c>
      <c r="V229" s="89" t="str">
        <f t="array" ref="V229">IF(S229="","", SWITCH(INDEX(Herbs!$A:$A,MATCH(S229,Herbs!$B:$B,0)),1,1,2,3,3,9,4,36,5,180,6,1080,0)*R229)</f>
        <v/>
      </c>
      <c r="W229" s="90" t="str">
        <f t="array" ref="W229">IF(S229="","",INDEX(Herbs!$C:$C,MATCH(S229,Herbs!$B:$B,0)))</f>
        <v/>
      </c>
    </row>
    <row r="230" ht="41.25" customHeight="1">
      <c r="C230" s="75"/>
      <c r="D230" s="85" t="str">
        <f>C228</f>
        <v>Five Qi Elixir</v>
      </c>
      <c r="E230" s="73" t="s">
        <v>323</v>
      </c>
      <c r="F230" s="86">
        <v>8.0</v>
      </c>
      <c r="G230" s="87" t="s">
        <v>365</v>
      </c>
      <c r="H230" s="88" t="str">
        <f t="array" ref="H230">IF(G230="","",INDEX(Herbs!$J:$J,MATCH(G230,Herbs!$B:$B,0)))</f>
        <v/>
      </c>
      <c r="I230" s="13">
        <f t="array" ref="I230">IF(G230:G632="",0, INDEX(Herbs!A:A,MATCH(G230,Herbs!B:B,0)))</f>
        <v>3</v>
      </c>
      <c r="J230" s="89">
        <f t="array" ref="J230">IF(G230="","", SWITCH(INDEX(Herbs!$A:$A,MATCH(G230,Herbs!$B:$B,0)),1,1,2,3,3,9,4,36,5,180,6,1080,0)*F230)</f>
        <v>72</v>
      </c>
      <c r="K230" s="90" t="str">
        <f t="array" ref="K230">IF(G230="","",INDEX(Herbs!$E:$E,MATCH(G230,Herbs!$B:$B,0)))</f>
        <v>Congealing</v>
      </c>
      <c r="L230" s="89"/>
      <c r="M230" s="91"/>
      <c r="N230" s="88" t="str">
        <f t="array" ref="N230">IF(M230="","",INDEX(Herbs!$J:$J,MATCH(M230,Herbs!$B:$B,0)))</f>
        <v/>
      </c>
      <c r="O230" s="88">
        <f t="array" ref="O230">IF(M230:M632="",0, INDEX(Herbs!A:A,MATCH(M230,Herbs!B:B,0)))</f>
        <v>0</v>
      </c>
      <c r="P230" s="89" t="str">
        <f t="array" ref="P230">IF(M230="","", SWITCH(INDEX(Herbs!$A:$A,MATCH(M230,Herbs!$B:$B,0)),1,1,2,3,3,9,4,36,5,180,6,1080,0)*L230)</f>
        <v/>
      </c>
      <c r="Q230" s="90" t="str">
        <f t="array" ref="Q230">IF(M230="","",INDEX(Herbs!$E:$E,MATCH(M230,Herbs!$B:$B,0)))</f>
        <v/>
      </c>
      <c r="R230" s="89"/>
      <c r="S230" s="91"/>
      <c r="T230" s="88" t="str">
        <f t="array" ref="T230">IF(S230="","",INDEX(Herbs!$J:$J,MATCH(S230,Herbs!$B:$B,0)))</f>
        <v/>
      </c>
      <c r="U230" s="88">
        <f t="array" ref="U230">IF(S230:S632="",0, INDEX(Herbs!A:A,MATCH(S230,Herbs!B:B,0)))</f>
        <v>0</v>
      </c>
      <c r="V230" s="89" t="str">
        <f t="array" ref="V230">IF(S230="","", SWITCH(INDEX(Herbs!$A:$A,MATCH(S230,Herbs!$B:$B,0)),1,1,2,3,3,9,4,36,5,180,6,1080,0)*R230)</f>
        <v/>
      </c>
      <c r="W230" s="90" t="str">
        <f t="array" ref="W230">IF(S230="","",INDEX(Herbs!$E:$E,MATCH(S230,Herbs!$B:$B,0)))</f>
        <v/>
      </c>
    </row>
    <row r="231" ht="41.25" customHeight="1">
      <c r="C231" s="75"/>
      <c r="D231" s="85" t="str">
        <f>C228</f>
        <v>Five Qi Elixir</v>
      </c>
      <c r="E231" s="73" t="s">
        <v>325</v>
      </c>
      <c r="F231" s="86">
        <v>1.0</v>
      </c>
      <c r="G231" s="87" t="s">
        <v>374</v>
      </c>
      <c r="H231" s="88" t="str">
        <f t="array" ref="H231">IF(G231="","",INDEX(Herbs!$J:$J,MATCH(G231,Herbs!$B:$B,0)))</f>
        <v/>
      </c>
      <c r="I231" s="13">
        <f t="array" ref="I231">IF(G231:G632="",0, INDEX(Herbs!A:A,MATCH(G231,Herbs!B:B,0)))</f>
        <v>4</v>
      </c>
      <c r="J231" s="89">
        <f t="array" ref="J231">IF(G231="","", SWITCH(INDEX(Herbs!$A:$A,MATCH(G231,Herbs!$B:$B,0)),1,1,2,3,3,9,4,36,5,180,6,1080,0)*F231)</f>
        <v>36</v>
      </c>
      <c r="K231" s="90" t="str">
        <f t="array" ref="K231">IF(G231="","",INDEX(Herbs!$E:$E,MATCH(G231,Herbs!$B:$B,0)))</f>
        <v>Condensing</v>
      </c>
      <c r="L231" s="89"/>
      <c r="M231" s="91"/>
      <c r="N231" s="88" t="str">
        <f t="array" ref="N231">IF(M231="","",INDEX(Herbs!$J:$J,MATCH(M231,Herbs!$B:$B,0)))</f>
        <v/>
      </c>
      <c r="O231" s="88">
        <f t="array" ref="O231">IF(M231:M632="",0, INDEX(Herbs!A:A,MATCH(M231,Herbs!B:B,0)))</f>
        <v>0</v>
      </c>
      <c r="P231" s="89" t="str">
        <f t="array" ref="P231">IF(M231="","", SWITCH(INDEX(Herbs!$A:$A,MATCH(M231,Herbs!$B:$B,0)),1,1,2,3,3,9,4,36,5,180,6,1080,0)*L231)</f>
        <v/>
      </c>
      <c r="Q231" s="90" t="str">
        <f t="array" ref="Q231">IF(M231="","",INDEX(Herbs!$E:$E,MATCH(M231,Herbs!$B:$B,0)))</f>
        <v/>
      </c>
      <c r="R231" s="89"/>
      <c r="S231" s="91"/>
      <c r="T231" s="88" t="str">
        <f t="array" ref="T231">IF(S231="","",INDEX(Herbs!$J:$J,MATCH(S231,Herbs!$B:$B,0)))</f>
        <v/>
      </c>
      <c r="U231" s="88">
        <f t="array" ref="U231">IF(S231:S632="",0, INDEX(Herbs!A:A,MATCH(S231,Herbs!B:B,0)))</f>
        <v>0</v>
      </c>
      <c r="V231" s="89" t="str">
        <f t="array" ref="V231">IF(S231="","", SWITCH(INDEX(Herbs!$A:$A,MATCH(S231,Herbs!$B:$B,0)),1,1,2,3,3,9,4,36,5,180,6,1080,0)*R231)</f>
        <v/>
      </c>
      <c r="W231" s="90" t="str">
        <f t="array" ref="W231">IF(S231="","",INDEX(Herbs!$E:$E,MATCH(S231,Herbs!$B:$B,0)))</f>
        <v/>
      </c>
    </row>
    <row r="232" ht="41.25" customHeight="1">
      <c r="A232" s="92"/>
      <c r="B232" s="92"/>
      <c r="C232" s="93"/>
      <c r="D232" s="94" t="str">
        <f>C228</f>
        <v>Five Qi Elixir</v>
      </c>
      <c r="E232" s="95" t="s">
        <v>326</v>
      </c>
      <c r="F232" s="96">
        <v>1.0</v>
      </c>
      <c r="G232" s="97" t="s">
        <v>334</v>
      </c>
      <c r="H232" s="98" t="str">
        <f t="array" ref="H232">IF(G232="","",INDEX(Herbs!$J:$J,MATCH(G232,Herbs!$B:$B,0)))</f>
        <v/>
      </c>
      <c r="I232" s="99">
        <f t="array" ref="I232">IF(G232:G632="",0, INDEX(Herbs!A:A,MATCH(G232,Herbs!B:B,0)))</f>
        <v>3</v>
      </c>
      <c r="J232" s="100">
        <f t="array" ref="J232">IF(G232="","", SWITCH(INDEX(Herbs!$A:$A,MATCH(G232,Herbs!$B:$B,0)),1,1,2,3,3,9,4,36,5,180,6,1080,0)*F232)</f>
        <v>9</v>
      </c>
      <c r="K232" s="101" t="str">
        <f t="array" ref="K232">IF(G232="","",INDEX(Herbs!$G:$G,MATCH(G232,Herbs!$B:$B,0)))</f>
        <v>Heat</v>
      </c>
      <c r="L232" s="100"/>
      <c r="M232" s="97"/>
      <c r="N232" s="98" t="str">
        <f t="array" ref="N232">IF(M232="","",INDEX(Herbs!$J:$J,MATCH(M232,Herbs!$B:$B,0)))</f>
        <v/>
      </c>
      <c r="O232" s="98">
        <f t="array" ref="O232">IF(M232:M632="",0, INDEX(Herbs!A:A,MATCH(M232,Herbs!B:B,0)))</f>
        <v>0</v>
      </c>
      <c r="P232" s="100" t="str">
        <f t="array" ref="P232">IF(M232="","", SWITCH(INDEX(Herbs!$A:$A,MATCH(M232,Herbs!$B:$B,0)),1,1,2,3,3,9,4,36,5,180,6,1080,0)*L232)</f>
        <v/>
      </c>
      <c r="Q232" s="101" t="str">
        <f t="array" ref="Q232">IF(M232="","",INDEX(Herbs!$G:$G,MATCH(M232,Herbs!$B:$B,0)))</f>
        <v/>
      </c>
      <c r="R232" s="100"/>
      <c r="S232" s="97"/>
      <c r="T232" s="98" t="str">
        <f t="array" ref="T232">IF(S232="","",INDEX(Herbs!$J:$J,MATCH(S232,Herbs!$B:$B,0)))</f>
        <v/>
      </c>
      <c r="U232" s="98">
        <f t="array" ref="U232">IF(S232:S632="",0, INDEX(Herbs!A:A,MATCH(S232,Herbs!B:B,0)))</f>
        <v>0</v>
      </c>
      <c r="V232" s="100" t="str">
        <f t="array" ref="V232">IF(S232="","", SWITCH(INDEX(Herbs!$A:$A,MATCH(S232,Herbs!$B:$B,0)),1,1,2,3,3,9,4,36,5,180,6,1080,0)*R232)</f>
        <v/>
      </c>
      <c r="W232" s="101" t="str">
        <f t="array" ref="W232">IF(S232="","",INDEX(Herbs!$G:$G,MATCH(S232,Herbs!$B:$B,0)))</f>
        <v/>
      </c>
    </row>
    <row r="233" ht="41.25" customHeight="1">
      <c r="A233" s="82" t="s">
        <v>115</v>
      </c>
      <c r="B233" s="83">
        <v>5.0</v>
      </c>
      <c r="C233" s="84" t="s">
        <v>136</v>
      </c>
      <c r="D233" s="85" t="str">
        <f>C233</f>
        <v>Great Revitalising Elixir</v>
      </c>
      <c r="E233" s="85" t="s">
        <v>320</v>
      </c>
      <c r="F233" s="86">
        <v>3.0</v>
      </c>
      <c r="G233" s="87" t="s">
        <v>360</v>
      </c>
      <c r="H233" s="88" t="str">
        <f t="array" ref="H233">IF(G233="","",INDEX(Herbs!$J:$J,MATCH(G233,Herbs!$B:$B,0)))</f>
        <v/>
      </c>
      <c r="I233" s="13">
        <f t="array" ref="I233">IF(G233:G632="",0, INDEX(Herbs!A:A,MATCH(G233,Herbs!B:B,0)))</f>
        <v>4</v>
      </c>
      <c r="J233" s="89">
        <f t="array" ref="J233">IF(G233="","", SWITCH(INDEX(Herbs!$A:$A,MATCH(G233,Herbs!$B:$B,0)),1,1,2,3,3,9,4,36,5,180,6,1080,0)*F233)</f>
        <v>108</v>
      </c>
      <c r="K233" s="90" t="str">
        <f t="array" ref="K233">IF(G233="","",INDEX(Herbs!$C:$C,MATCH(G233,Herbs!$B:$B,0)))</f>
        <v>Agitating</v>
      </c>
      <c r="L233" s="89"/>
      <c r="M233" s="91"/>
      <c r="N233" s="88" t="str">
        <f t="array" ref="N233">IF(M233="","",INDEX(Herbs!$J:$J,MATCH(M233,Herbs!$B:$B,0)))</f>
        <v/>
      </c>
      <c r="O233" s="88">
        <f t="array" ref="O233">IF(M233:M632="",0, INDEX(Herbs!A:A,MATCH(M233,Herbs!B:B,0)))</f>
        <v>0</v>
      </c>
      <c r="P233" s="89" t="str">
        <f t="array" ref="P233">IF(M233="","", SWITCH(INDEX(Herbs!$A:$A,MATCH(M233,Herbs!$B:$B,0)),1,1,2,3,3,9,4,36,5,180,6,1080,0)*L233)</f>
        <v/>
      </c>
      <c r="Q233" s="90" t="str">
        <f t="array" ref="Q233">IF(M233="","",INDEX(Herbs!$C:$C,MATCH(M233,Herbs!$B:$B,0)))</f>
        <v/>
      </c>
      <c r="R233" s="89"/>
      <c r="S233" s="91"/>
      <c r="T233" s="88" t="str">
        <f t="array" ref="T233">IF(S233="","",INDEX(Herbs!$J:$J,MATCH(S233,Herbs!$B:$B,0)))</f>
        <v/>
      </c>
      <c r="U233" s="88">
        <f t="array" ref="U233">IF(S233:S632="",0, INDEX(Herbs!A:A,MATCH(S233,Herbs!B:B,0)))</f>
        <v>0</v>
      </c>
      <c r="V233" s="89" t="str">
        <f t="array" ref="V233">IF(S233="","", SWITCH(INDEX(Herbs!$A:$A,MATCH(S233,Herbs!$B:$B,0)),1,1,2,3,3,9,4,36,5,180,6,1080,0)*R233)</f>
        <v/>
      </c>
      <c r="W233" s="90" t="str">
        <f t="array" ref="W233">IF(S233="","",INDEX(Herbs!$C:$C,MATCH(S233,Herbs!$B:$B,0)))</f>
        <v/>
      </c>
    </row>
    <row r="234" ht="41.25" customHeight="1">
      <c r="C234" s="75"/>
      <c r="D234" s="85" t="str">
        <f>C233</f>
        <v>Great Revitalising Elixir</v>
      </c>
      <c r="E234" s="85" t="s">
        <v>322</v>
      </c>
      <c r="F234" s="89"/>
      <c r="G234" s="91"/>
      <c r="H234" s="88" t="str">
        <f t="array" ref="H234">IF(G234="","",INDEX(Herbs!$J:$J,MATCH(G234,Herbs!$B:$B,0)))</f>
        <v/>
      </c>
      <c r="I234" s="13">
        <f t="array" ref="I234">IF(G234:G632="",0, INDEX(Herbs!A:A,MATCH(G234,Herbs!B:B,0)))</f>
        <v>0</v>
      </c>
      <c r="J234" s="89" t="str">
        <f t="array" ref="J234">IF(G234="","", SWITCH(INDEX(Herbs!$A:$A,MATCH(G234,Herbs!$B:$B,0)),1,1,2,3,3,9,4,36,5,180,6,1080,0)*F234)</f>
        <v/>
      </c>
      <c r="K234" s="90" t="str">
        <f t="array" ref="K234">IF(G234="","",INDEX(Herbs!$C:$C,MATCH(G234,Herbs!$B:$B,0)))</f>
        <v/>
      </c>
      <c r="L234" s="89"/>
      <c r="M234" s="91"/>
      <c r="N234" s="88" t="str">
        <f t="array" ref="N234">IF(M234="","",INDEX(Herbs!$J:$J,MATCH(M234,Herbs!$B:$B,0)))</f>
        <v/>
      </c>
      <c r="O234" s="88">
        <f t="array" ref="O234">IF(M234:M632="",0, INDEX(Herbs!A:A,MATCH(M234,Herbs!B:B,0)))</f>
        <v>0</v>
      </c>
      <c r="P234" s="89" t="str">
        <f t="array" ref="P234">IF(M234="","", SWITCH(INDEX(Herbs!$A:$A,MATCH(M234,Herbs!$B:$B,0)),1,1,2,3,3,9,4,36,5,180,6,1080,0)*L234)</f>
        <v/>
      </c>
      <c r="Q234" s="90" t="str">
        <f t="array" ref="Q234">IF(M234="","",INDEX(Herbs!$C:$C,MATCH(M234,Herbs!$B:$B,0)))</f>
        <v/>
      </c>
      <c r="R234" s="89"/>
      <c r="S234" s="91"/>
      <c r="T234" s="88" t="str">
        <f t="array" ref="T234">IF(S234="","",INDEX(Herbs!$J:$J,MATCH(S234,Herbs!$B:$B,0)))</f>
        <v/>
      </c>
      <c r="U234" s="88">
        <f t="array" ref="U234">IF(S234:S632="",0, INDEX(Herbs!A:A,MATCH(S234,Herbs!B:B,0)))</f>
        <v>0</v>
      </c>
      <c r="V234" s="89" t="str">
        <f t="array" ref="V234">IF(S234="","", SWITCH(INDEX(Herbs!$A:$A,MATCH(S234,Herbs!$B:$B,0)),1,1,2,3,3,9,4,36,5,180,6,1080,0)*R234)</f>
        <v/>
      </c>
      <c r="W234" s="90" t="str">
        <f t="array" ref="W234">IF(S234="","",INDEX(Herbs!$C:$C,MATCH(S234,Herbs!$B:$B,0)))</f>
        <v/>
      </c>
    </row>
    <row r="235" ht="41.25" customHeight="1">
      <c r="C235" s="75"/>
      <c r="D235" s="85" t="str">
        <f>C233</f>
        <v>Great Revitalising Elixir</v>
      </c>
      <c r="E235" s="73" t="s">
        <v>323</v>
      </c>
      <c r="F235" s="86">
        <v>1.0</v>
      </c>
      <c r="G235" s="87" t="s">
        <v>369</v>
      </c>
      <c r="H235" s="88" t="str">
        <f t="array" ref="H235">IF(G235="","",INDEX(Herbs!$J:$J,MATCH(G235,Herbs!$B:$B,0)))</f>
        <v/>
      </c>
      <c r="I235" s="13">
        <f t="array" ref="I235">IF(G235:G632="",0, INDEX(Herbs!A:A,MATCH(G235,Herbs!B:B,0)))</f>
        <v>5</v>
      </c>
      <c r="J235" s="89">
        <f t="array" ref="J235">IF(G235="","", SWITCH(INDEX(Herbs!$A:$A,MATCH(G235,Herbs!$B:$B,0)),1,1,2,3,3,9,4,36,5,180,6,1080,0)*F235)</f>
        <v>180</v>
      </c>
      <c r="K235" s="90" t="str">
        <f t="array" ref="K235">IF(G235="","",INDEX(Herbs!$E:$E,MATCH(G235,Herbs!$B:$B,0)))</f>
        <v>Nascent Condensation</v>
      </c>
      <c r="L235" s="89"/>
      <c r="M235" s="91"/>
      <c r="N235" s="88" t="str">
        <f t="array" ref="N235">IF(M235="","",INDEX(Herbs!$J:$J,MATCH(M235,Herbs!$B:$B,0)))</f>
        <v/>
      </c>
      <c r="O235" s="88">
        <f t="array" ref="O235">IF(M235:M632="",0, INDEX(Herbs!A:A,MATCH(M235,Herbs!B:B,0)))</f>
        <v>0</v>
      </c>
      <c r="P235" s="89" t="str">
        <f t="array" ref="P235">IF(M235="","", SWITCH(INDEX(Herbs!$A:$A,MATCH(M235,Herbs!$B:$B,0)),1,1,2,3,3,9,4,36,5,180,6,1080,0)*L235)</f>
        <v/>
      </c>
      <c r="Q235" s="90" t="str">
        <f t="array" ref="Q235">IF(M235="","",INDEX(Herbs!$E:$E,MATCH(M235,Herbs!$B:$B,0)))</f>
        <v/>
      </c>
      <c r="R235" s="89"/>
      <c r="S235" s="91"/>
      <c r="T235" s="88" t="str">
        <f t="array" ref="T235">IF(S235="","",INDEX(Herbs!$J:$J,MATCH(S235,Herbs!$B:$B,0)))</f>
        <v/>
      </c>
      <c r="U235" s="88">
        <f t="array" ref="U235">IF(S235:S632="",0, INDEX(Herbs!A:A,MATCH(S235,Herbs!B:B,0)))</f>
        <v>0</v>
      </c>
      <c r="V235" s="89" t="str">
        <f t="array" ref="V235">IF(S235="","", SWITCH(INDEX(Herbs!$A:$A,MATCH(S235,Herbs!$B:$B,0)),1,1,2,3,3,9,4,36,5,180,6,1080,0)*R235)</f>
        <v/>
      </c>
      <c r="W235" s="90" t="str">
        <f t="array" ref="W235">IF(S235="","",INDEX(Herbs!$E:$E,MATCH(S235,Herbs!$B:$B,0)))</f>
        <v/>
      </c>
    </row>
    <row r="236" ht="41.25" customHeight="1">
      <c r="C236" s="75"/>
      <c r="D236" s="85" t="str">
        <f>C233</f>
        <v>Great Revitalising Elixir</v>
      </c>
      <c r="E236" s="73" t="s">
        <v>325</v>
      </c>
      <c r="F236" s="86">
        <v>1.0</v>
      </c>
      <c r="G236" s="87" t="s">
        <v>370</v>
      </c>
      <c r="H236" s="88" t="str">
        <f t="array" ref="H236">IF(G236="","",INDEX(Herbs!$J:$J,MATCH(G236,Herbs!$B:$B,0)))</f>
        <v/>
      </c>
      <c r="I236" s="13">
        <f t="array" ref="I236">IF(G236:G632="",0, INDEX(Herbs!A:A,MATCH(G236,Herbs!B:B,0)))</f>
        <v>5</v>
      </c>
      <c r="J236" s="89">
        <f t="array" ref="J236">IF(G236="","", SWITCH(INDEX(Herbs!$A:$A,MATCH(G236,Herbs!$B:$B,0)),1,1,2,3,3,9,4,36,5,180,6,1080,0)*F236)</f>
        <v>180</v>
      </c>
      <c r="K236" s="90" t="str">
        <f t="array" ref="K236">IF(G236="","",INDEX(Herbs!$E:$E,MATCH(G236,Herbs!$B:$B,0)))</f>
        <v>Bodybuilding</v>
      </c>
      <c r="L236" s="89"/>
      <c r="M236" s="91"/>
      <c r="N236" s="88" t="str">
        <f t="array" ref="N236">IF(M236="","",INDEX(Herbs!$J:$J,MATCH(M236,Herbs!$B:$B,0)))</f>
        <v/>
      </c>
      <c r="O236" s="88">
        <f t="array" ref="O236">IF(M236:M632="",0, INDEX(Herbs!A:A,MATCH(M236,Herbs!B:B,0)))</f>
        <v>0</v>
      </c>
      <c r="P236" s="89" t="str">
        <f t="array" ref="P236">IF(M236="","", SWITCH(INDEX(Herbs!$A:$A,MATCH(M236,Herbs!$B:$B,0)),1,1,2,3,3,9,4,36,5,180,6,1080,0)*L236)</f>
        <v/>
      </c>
      <c r="Q236" s="90" t="str">
        <f t="array" ref="Q236">IF(M236="","",INDEX(Herbs!$E:$E,MATCH(M236,Herbs!$B:$B,0)))</f>
        <v/>
      </c>
      <c r="R236" s="89"/>
      <c r="S236" s="91"/>
      <c r="T236" s="88" t="str">
        <f t="array" ref="T236">IF(S236="","",INDEX(Herbs!$J:$J,MATCH(S236,Herbs!$B:$B,0)))</f>
        <v/>
      </c>
      <c r="U236" s="88">
        <f t="array" ref="U236">IF(S236:S632="",0, INDEX(Herbs!A:A,MATCH(S236,Herbs!B:B,0)))</f>
        <v>0</v>
      </c>
      <c r="V236" s="89" t="str">
        <f t="array" ref="V236">IF(S236="","", SWITCH(INDEX(Herbs!$A:$A,MATCH(S236,Herbs!$B:$B,0)),1,1,2,3,3,9,4,36,5,180,6,1080,0)*R236)</f>
        <v/>
      </c>
      <c r="W236" s="90" t="str">
        <f t="array" ref="W236">IF(S236="","",INDEX(Herbs!$E:$E,MATCH(S236,Herbs!$B:$B,0)))</f>
        <v/>
      </c>
    </row>
    <row r="237" ht="41.25" customHeight="1">
      <c r="A237" s="92"/>
      <c r="B237" s="92"/>
      <c r="C237" s="93"/>
      <c r="D237" s="94" t="str">
        <f>C233</f>
        <v>Great Revitalising Elixir</v>
      </c>
      <c r="E237" s="95" t="s">
        <v>326</v>
      </c>
      <c r="F237" s="96">
        <v>5.0</v>
      </c>
      <c r="G237" s="97" t="s">
        <v>375</v>
      </c>
      <c r="H237" s="98" t="str">
        <f t="array" ref="H237">IF(G237="","",INDEX(Herbs!$J:$J,MATCH(G237,Herbs!$B:$B,0)))</f>
        <v/>
      </c>
      <c r="I237" s="99">
        <f t="array" ref="I237">IF(G237:G632="",0, INDEX(Herbs!A:A,MATCH(G237,Herbs!B:B,0)))</f>
        <v>4</v>
      </c>
      <c r="J237" s="100">
        <f t="array" ref="J237">IF(G237="","", SWITCH(INDEX(Herbs!$A:$A,MATCH(G237,Herbs!$B:$B,0)),1,1,2,3,3,9,4,36,5,180,6,1080,0)*F237)</f>
        <v>180</v>
      </c>
      <c r="K237" s="101" t="str">
        <f t="array" ref="K237">IF(G237="","",INDEX(Herbs!$G:$G,MATCH(G237,Herbs!$B:$B,0)))</f>
        <v>Cold</v>
      </c>
      <c r="L237" s="100"/>
      <c r="M237" s="97"/>
      <c r="N237" s="98" t="str">
        <f t="array" ref="N237">IF(M237="","",INDEX(Herbs!$J:$J,MATCH(M237,Herbs!$B:$B,0)))</f>
        <v/>
      </c>
      <c r="O237" s="98">
        <f t="array" ref="O237">IF(M237:M632="",0, INDEX(Herbs!A:A,MATCH(M237,Herbs!B:B,0)))</f>
        <v>0</v>
      </c>
      <c r="P237" s="100" t="str">
        <f t="array" ref="P237">IF(M237="","", SWITCH(INDEX(Herbs!$A:$A,MATCH(M237,Herbs!$B:$B,0)),1,1,2,3,3,9,4,36,5,180,6,1080,0)*L237)</f>
        <v/>
      </c>
      <c r="Q237" s="101" t="str">
        <f t="array" ref="Q237">IF(M237="","",INDEX(Herbs!$G:$G,MATCH(M237,Herbs!$B:$B,0)))</f>
        <v/>
      </c>
      <c r="R237" s="100"/>
      <c r="S237" s="97"/>
      <c r="T237" s="98" t="str">
        <f t="array" ref="T237">IF(S237="","",INDEX(Herbs!$J:$J,MATCH(S237,Herbs!$B:$B,0)))</f>
        <v/>
      </c>
      <c r="U237" s="98">
        <f t="array" ref="U237">IF(S237:S632="",0, INDEX(Herbs!A:A,MATCH(S237,Herbs!B:B,0)))</f>
        <v>0</v>
      </c>
      <c r="V237" s="100" t="str">
        <f t="array" ref="V237">IF(S237="","", SWITCH(INDEX(Herbs!$A:$A,MATCH(S237,Herbs!$B:$B,0)),1,1,2,3,3,9,4,36,5,180,6,1080,0)*R237)</f>
        <v/>
      </c>
      <c r="W237" s="101" t="str">
        <f t="array" ref="W237">IF(S237="","",INDEX(Herbs!$G:$G,MATCH(S237,Herbs!$B:$B,0)))</f>
        <v/>
      </c>
    </row>
    <row r="238" ht="41.25" customHeight="1">
      <c r="A238" s="82" t="s">
        <v>115</v>
      </c>
      <c r="B238" s="83">
        <v>5.0</v>
      </c>
      <c r="C238" s="84" t="s">
        <v>138</v>
      </c>
      <c r="D238" s="85" t="str">
        <f>C238</f>
        <v>Meridian Protection Elixir</v>
      </c>
      <c r="E238" s="85" t="s">
        <v>320</v>
      </c>
      <c r="F238" s="86">
        <v>3.0</v>
      </c>
      <c r="G238" s="87" t="s">
        <v>376</v>
      </c>
      <c r="H238" s="88" t="str">
        <f t="array" ref="H238">IF(G238="","",INDEX(Herbs!$J:$J,MATCH(G238,Herbs!$B:$B,0)))</f>
        <v/>
      </c>
      <c r="I238" s="13">
        <f t="array" ref="I238">IF(G238:G632="",0, INDEX(Herbs!A:A,MATCH(G238,Herbs!B:B,0)))</f>
        <v>4</v>
      </c>
      <c r="J238" s="89">
        <f t="array" ref="J238">IF(G238="","", SWITCH(INDEX(Herbs!$A:$A,MATCH(G238,Herbs!$B:$B,0)),1,1,2,3,3,9,4,36,5,180,6,1080,0)*F238)</f>
        <v>108</v>
      </c>
      <c r="K238" s="90" t="str">
        <f t="array" ref="K238">IF(G238="","",INDEX(Herbs!$C:$C,MATCH(G238,Herbs!$B:$B,0)))</f>
        <v>Controlling</v>
      </c>
      <c r="L238" s="89"/>
      <c r="M238" s="91"/>
      <c r="N238" s="88" t="str">
        <f t="array" ref="N238">IF(M238="","",INDEX(Herbs!$J:$J,MATCH(M238,Herbs!$B:$B,0)))</f>
        <v/>
      </c>
      <c r="O238" s="88">
        <f t="array" ref="O238">IF(M238:M632="",0, INDEX(Herbs!A:A,MATCH(M238,Herbs!B:B,0)))</f>
        <v>0</v>
      </c>
      <c r="P238" s="89" t="str">
        <f t="array" ref="P238">IF(M238="","", SWITCH(INDEX(Herbs!$A:$A,MATCH(M238,Herbs!$B:$B,0)),1,1,2,3,3,9,4,36,5,180,6,1080,0)*L238)</f>
        <v/>
      </c>
      <c r="Q238" s="90" t="str">
        <f t="array" ref="Q238">IF(M238="","",INDEX(Herbs!$C:$C,MATCH(M238,Herbs!$B:$B,0)))</f>
        <v/>
      </c>
      <c r="R238" s="89"/>
      <c r="S238" s="91"/>
      <c r="T238" s="88" t="str">
        <f t="array" ref="T238">IF(S238="","",INDEX(Herbs!$J:$J,MATCH(S238,Herbs!$B:$B,0)))</f>
        <v/>
      </c>
      <c r="U238" s="88">
        <f t="array" ref="U238">IF(S238:S632="",0, INDEX(Herbs!A:A,MATCH(S238,Herbs!B:B,0)))</f>
        <v>0</v>
      </c>
      <c r="V238" s="89" t="str">
        <f t="array" ref="V238">IF(S238="","", SWITCH(INDEX(Herbs!$A:$A,MATCH(S238,Herbs!$B:$B,0)),1,1,2,3,3,9,4,36,5,180,6,1080,0)*R238)</f>
        <v/>
      </c>
      <c r="W238" s="90" t="str">
        <f t="array" ref="W238">IF(S238="","",INDEX(Herbs!$C:$C,MATCH(S238,Herbs!$B:$B,0)))</f>
        <v/>
      </c>
    </row>
    <row r="239" ht="41.25" customHeight="1">
      <c r="C239" s="75"/>
      <c r="D239" s="85" t="str">
        <f>C238</f>
        <v>Meridian Protection Elixir</v>
      </c>
      <c r="E239" s="85" t="s">
        <v>322</v>
      </c>
      <c r="F239" s="89"/>
      <c r="G239" s="91"/>
      <c r="H239" s="88" t="str">
        <f t="array" ref="H239">IF(G239="","",INDEX(Herbs!$J:$J,MATCH(G239,Herbs!$B:$B,0)))</f>
        <v/>
      </c>
      <c r="I239" s="13">
        <f t="array" ref="I239">IF(G239:G632="",0, INDEX(Herbs!A:A,MATCH(G239,Herbs!B:B,0)))</f>
        <v>0</v>
      </c>
      <c r="J239" s="89" t="str">
        <f t="array" ref="J239">IF(G239="","", SWITCH(INDEX(Herbs!$A:$A,MATCH(G239,Herbs!$B:$B,0)),1,1,2,3,3,9,4,36,5,180,6,1080,0)*F239)</f>
        <v/>
      </c>
      <c r="K239" s="90" t="str">
        <f t="array" ref="K239">IF(G239="","",INDEX(Herbs!$C:$C,MATCH(G239,Herbs!$B:$B,0)))</f>
        <v/>
      </c>
      <c r="L239" s="89"/>
      <c r="M239" s="91"/>
      <c r="N239" s="88" t="str">
        <f t="array" ref="N239">IF(M239="","",INDEX(Herbs!$J:$J,MATCH(M239,Herbs!$B:$B,0)))</f>
        <v/>
      </c>
      <c r="O239" s="88">
        <f t="array" ref="O239">IF(M239:M632="",0, INDEX(Herbs!A:A,MATCH(M239,Herbs!B:B,0)))</f>
        <v>0</v>
      </c>
      <c r="P239" s="89" t="str">
        <f t="array" ref="P239">IF(M239="","", SWITCH(INDEX(Herbs!$A:$A,MATCH(M239,Herbs!$B:$B,0)),1,1,2,3,3,9,4,36,5,180,6,1080,0)*L239)</f>
        <v/>
      </c>
      <c r="Q239" s="90" t="str">
        <f t="array" ref="Q239">IF(M239="","",INDEX(Herbs!$C:$C,MATCH(M239,Herbs!$B:$B,0)))</f>
        <v/>
      </c>
      <c r="R239" s="89"/>
      <c r="S239" s="91"/>
      <c r="T239" s="88" t="str">
        <f t="array" ref="T239">IF(S239="","",INDEX(Herbs!$J:$J,MATCH(S239,Herbs!$B:$B,0)))</f>
        <v/>
      </c>
      <c r="U239" s="88">
        <f t="array" ref="U239">IF(S239:S632="",0, INDEX(Herbs!A:A,MATCH(S239,Herbs!B:B,0)))</f>
        <v>0</v>
      </c>
      <c r="V239" s="89" t="str">
        <f t="array" ref="V239">IF(S239="","", SWITCH(INDEX(Herbs!$A:$A,MATCH(S239,Herbs!$B:$B,0)),1,1,2,3,3,9,4,36,5,180,6,1080,0)*R239)</f>
        <v/>
      </c>
      <c r="W239" s="90" t="str">
        <f t="array" ref="W239">IF(S239="","",INDEX(Herbs!$C:$C,MATCH(S239,Herbs!$B:$B,0)))</f>
        <v/>
      </c>
    </row>
    <row r="240" ht="41.25" customHeight="1">
      <c r="C240" s="75"/>
      <c r="D240" s="85" t="str">
        <f>C238</f>
        <v>Meridian Protection Elixir</v>
      </c>
      <c r="E240" s="73" t="s">
        <v>323</v>
      </c>
      <c r="F240" s="86">
        <v>1.0</v>
      </c>
      <c r="G240" s="87" t="s">
        <v>369</v>
      </c>
      <c r="H240" s="88" t="str">
        <f t="array" ref="H240">IF(G240="","",INDEX(Herbs!$J:$J,MATCH(G240,Herbs!$B:$B,0)))</f>
        <v/>
      </c>
      <c r="I240" s="13">
        <f t="array" ref="I240">IF(G240:G632="",0, INDEX(Herbs!A:A,MATCH(G240,Herbs!B:B,0)))</f>
        <v>5</v>
      </c>
      <c r="J240" s="89">
        <f t="array" ref="J240">IF(G240="","", SWITCH(INDEX(Herbs!$A:$A,MATCH(G240,Herbs!$B:$B,0)),1,1,2,3,3,9,4,36,5,180,6,1080,0)*F240)</f>
        <v>180</v>
      </c>
      <c r="K240" s="90" t="str">
        <f t="array" ref="K240">IF(G240="","",INDEX(Herbs!$E:$E,MATCH(G240,Herbs!$B:$B,0)))</f>
        <v>Nascent Condensation</v>
      </c>
      <c r="L240" s="89"/>
      <c r="M240" s="91"/>
      <c r="N240" s="88" t="str">
        <f t="array" ref="N240">IF(M240="","",INDEX(Herbs!$J:$J,MATCH(M240,Herbs!$B:$B,0)))</f>
        <v/>
      </c>
      <c r="O240" s="88">
        <f t="array" ref="O240">IF(M240:M632="",0, INDEX(Herbs!A:A,MATCH(M240,Herbs!B:B,0)))</f>
        <v>0</v>
      </c>
      <c r="P240" s="89" t="str">
        <f t="array" ref="P240">IF(M240="","", SWITCH(INDEX(Herbs!$A:$A,MATCH(M240,Herbs!$B:$B,0)),1,1,2,3,3,9,4,36,5,180,6,1080,0)*L240)</f>
        <v/>
      </c>
      <c r="Q240" s="90" t="str">
        <f t="array" ref="Q240">IF(M240="","",INDEX(Herbs!$E:$E,MATCH(M240,Herbs!$B:$B,0)))</f>
        <v/>
      </c>
      <c r="R240" s="89"/>
      <c r="S240" s="91"/>
      <c r="T240" s="88" t="str">
        <f t="array" ref="T240">IF(S240="","",INDEX(Herbs!$J:$J,MATCH(S240,Herbs!$B:$B,0)))</f>
        <v/>
      </c>
      <c r="U240" s="88">
        <f t="array" ref="U240">IF(S240:S632="",0, INDEX(Herbs!A:A,MATCH(S240,Herbs!B:B,0)))</f>
        <v>0</v>
      </c>
      <c r="V240" s="89" t="str">
        <f t="array" ref="V240">IF(S240="","", SWITCH(INDEX(Herbs!$A:$A,MATCH(S240,Herbs!$B:$B,0)),1,1,2,3,3,9,4,36,5,180,6,1080,0)*R240)</f>
        <v/>
      </c>
      <c r="W240" s="90" t="str">
        <f t="array" ref="W240">IF(S240="","",INDEX(Herbs!$E:$E,MATCH(S240,Herbs!$B:$B,0)))</f>
        <v/>
      </c>
    </row>
    <row r="241" ht="41.25" customHeight="1">
      <c r="C241" s="75"/>
      <c r="D241" s="85" t="str">
        <f>C238</f>
        <v>Meridian Protection Elixir</v>
      </c>
      <c r="E241" s="73" t="s">
        <v>325</v>
      </c>
      <c r="F241" s="86">
        <v>1.0</v>
      </c>
      <c r="G241" s="87" t="s">
        <v>370</v>
      </c>
      <c r="H241" s="88" t="str">
        <f t="array" ref="H241">IF(G241="","",INDEX(Herbs!$J:$J,MATCH(G241,Herbs!$B:$B,0)))</f>
        <v/>
      </c>
      <c r="I241" s="13">
        <f t="array" ref="I241">IF(G241:G632="",0, INDEX(Herbs!A:A,MATCH(G241,Herbs!B:B,0)))</f>
        <v>5</v>
      </c>
      <c r="J241" s="89">
        <f t="array" ref="J241">IF(G241="","", SWITCH(INDEX(Herbs!$A:$A,MATCH(G241,Herbs!$B:$B,0)),1,1,2,3,3,9,4,36,5,180,6,1080,0)*F241)</f>
        <v>180</v>
      </c>
      <c r="K241" s="90" t="str">
        <f t="array" ref="K241">IF(G241="","",INDEX(Herbs!$E:$E,MATCH(G241,Herbs!$B:$B,0)))</f>
        <v>Bodybuilding</v>
      </c>
      <c r="L241" s="89"/>
      <c r="M241" s="91"/>
      <c r="N241" s="88" t="str">
        <f t="array" ref="N241">IF(M241="","",INDEX(Herbs!$J:$J,MATCH(M241,Herbs!$B:$B,0)))</f>
        <v/>
      </c>
      <c r="O241" s="88">
        <f t="array" ref="O241">IF(M241:M632="",0, INDEX(Herbs!A:A,MATCH(M241,Herbs!B:B,0)))</f>
        <v>0</v>
      </c>
      <c r="P241" s="89" t="str">
        <f t="array" ref="P241">IF(M241="","", SWITCH(INDEX(Herbs!$A:$A,MATCH(M241,Herbs!$B:$B,0)),1,1,2,3,3,9,4,36,5,180,6,1080,0)*L241)</f>
        <v/>
      </c>
      <c r="Q241" s="90" t="str">
        <f t="array" ref="Q241">IF(M241="","",INDEX(Herbs!$E:$E,MATCH(M241,Herbs!$B:$B,0)))</f>
        <v/>
      </c>
      <c r="R241" s="89"/>
      <c r="S241" s="91"/>
      <c r="T241" s="88" t="str">
        <f t="array" ref="T241">IF(S241="","",INDEX(Herbs!$J:$J,MATCH(S241,Herbs!$B:$B,0)))</f>
        <v/>
      </c>
      <c r="U241" s="88">
        <f t="array" ref="U241">IF(S241:S632="",0, INDEX(Herbs!A:A,MATCH(S241,Herbs!B:B,0)))</f>
        <v>0</v>
      </c>
      <c r="V241" s="89" t="str">
        <f t="array" ref="V241">IF(S241="","", SWITCH(INDEX(Herbs!$A:$A,MATCH(S241,Herbs!$B:$B,0)),1,1,2,3,3,9,4,36,5,180,6,1080,0)*R241)</f>
        <v/>
      </c>
      <c r="W241" s="90" t="str">
        <f t="array" ref="W241">IF(S241="","",INDEX(Herbs!$E:$E,MATCH(S241,Herbs!$B:$B,0)))</f>
        <v/>
      </c>
    </row>
    <row r="242" ht="41.25" customHeight="1">
      <c r="A242" s="92"/>
      <c r="B242" s="92"/>
      <c r="C242" s="93"/>
      <c r="D242" s="94" t="str">
        <f>C238</f>
        <v>Meridian Protection Elixir</v>
      </c>
      <c r="E242" s="95" t="s">
        <v>326</v>
      </c>
      <c r="F242" s="96">
        <v>5.0</v>
      </c>
      <c r="G242" s="97" t="s">
        <v>375</v>
      </c>
      <c r="H242" s="98" t="str">
        <f t="array" ref="H242">IF(G242="","",INDEX(Herbs!$J:$J,MATCH(G242,Herbs!$B:$B,0)))</f>
        <v/>
      </c>
      <c r="I242" s="99">
        <f t="array" ref="I242">IF(G242:G632="",0, INDEX(Herbs!A:A,MATCH(G242,Herbs!B:B,0)))</f>
        <v>4</v>
      </c>
      <c r="J242" s="100">
        <f t="array" ref="J242">IF(G242="","", SWITCH(INDEX(Herbs!$A:$A,MATCH(G242,Herbs!$B:$B,0)),1,1,2,3,3,9,4,36,5,180,6,1080,0)*F242)</f>
        <v>180</v>
      </c>
      <c r="K242" s="101" t="str">
        <f t="array" ref="K242">IF(G242="","",INDEX(Herbs!$G:$G,MATCH(G242,Herbs!$B:$B,0)))</f>
        <v>Cold</v>
      </c>
      <c r="L242" s="100"/>
      <c r="M242" s="97"/>
      <c r="N242" s="98" t="str">
        <f t="array" ref="N242">IF(M242="","",INDEX(Herbs!$J:$J,MATCH(M242,Herbs!$B:$B,0)))</f>
        <v/>
      </c>
      <c r="O242" s="98">
        <f t="array" ref="O242">IF(M242:M632="",0, INDEX(Herbs!A:A,MATCH(M242,Herbs!B:B,0)))</f>
        <v>0</v>
      </c>
      <c r="P242" s="100" t="str">
        <f t="array" ref="P242">IF(M242="","", SWITCH(INDEX(Herbs!$A:$A,MATCH(M242,Herbs!$B:$B,0)),1,1,2,3,3,9,4,36,5,180,6,1080,0)*L242)</f>
        <v/>
      </c>
      <c r="Q242" s="101" t="str">
        <f t="array" ref="Q242">IF(M242="","",INDEX(Herbs!$G:$G,MATCH(M242,Herbs!$B:$B,0)))</f>
        <v/>
      </c>
      <c r="R242" s="100"/>
      <c r="S242" s="97"/>
      <c r="T242" s="98" t="str">
        <f t="array" ref="T242">IF(S242="","",INDEX(Herbs!$J:$J,MATCH(S242,Herbs!$B:$B,0)))</f>
        <v/>
      </c>
      <c r="U242" s="98">
        <f t="array" ref="U242">IF(S242:S632="",0, INDEX(Herbs!A:A,MATCH(S242,Herbs!B:B,0)))</f>
        <v>0</v>
      </c>
      <c r="V242" s="100" t="str">
        <f t="array" ref="V242">IF(S242="","", SWITCH(INDEX(Herbs!$A:$A,MATCH(S242,Herbs!$B:$B,0)),1,1,2,3,3,9,4,36,5,180,6,1080,0)*R242)</f>
        <v/>
      </c>
      <c r="W242" s="101" t="str">
        <f t="array" ref="W242">IF(S242="","",INDEX(Herbs!$G:$G,MATCH(S242,Herbs!$B:$B,0)))</f>
        <v/>
      </c>
    </row>
    <row r="243" ht="41.25" customHeight="1">
      <c r="A243" s="82" t="s">
        <v>115</v>
      </c>
      <c r="B243" s="83">
        <v>5.0</v>
      </c>
      <c r="C243" s="84" t="s">
        <v>140</v>
      </c>
      <c r="D243" s="85" t="str">
        <f>C243</f>
        <v>Rebirth Elixir</v>
      </c>
      <c r="E243" s="85" t="s">
        <v>320</v>
      </c>
      <c r="F243" s="86">
        <v>3.0</v>
      </c>
      <c r="G243" s="87" t="s">
        <v>377</v>
      </c>
      <c r="H243" s="88" t="str">
        <f t="array" ref="H243">IF(G243="","",INDEX(Herbs!$J:$J,MATCH(G243,Herbs!$B:$B,0)))</f>
        <v/>
      </c>
      <c r="I243" s="13">
        <f t="array" ref="I243">IF(G243:G632="",0, INDEX(Herbs!A:A,MATCH(G243,Herbs!B:B,0)))</f>
        <v>4</v>
      </c>
      <c r="J243" s="89">
        <f t="array" ref="J243">IF(G243="","", SWITCH(INDEX(Herbs!$A:$A,MATCH(G243,Herbs!$B:$B,0)),1,1,2,3,3,9,4,36,5,180,6,1080,0)*F243)</f>
        <v>108</v>
      </c>
      <c r="K243" s="90" t="str">
        <f t="array" ref="K243">IF(G243="","",INDEX(Herbs!$C:$C,MATCH(G243,Herbs!$B:$B,0)))</f>
        <v>Controlling</v>
      </c>
      <c r="L243" s="89"/>
      <c r="M243" s="91"/>
      <c r="N243" s="88" t="str">
        <f t="array" ref="N243">IF(M243="","",INDEX(Herbs!$J:$J,MATCH(M243,Herbs!$B:$B,0)))</f>
        <v/>
      </c>
      <c r="O243" s="88">
        <f t="array" ref="O243">IF(M243:M632="",0, INDEX(Herbs!A:A,MATCH(M243,Herbs!B:B,0)))</f>
        <v>0</v>
      </c>
      <c r="P243" s="89" t="str">
        <f t="array" ref="P243">IF(M243="","", SWITCH(INDEX(Herbs!$A:$A,MATCH(M243,Herbs!$B:$B,0)),1,1,2,3,3,9,4,36,5,180,6,1080,0)*L243)</f>
        <v/>
      </c>
      <c r="Q243" s="90" t="str">
        <f t="array" ref="Q243">IF(M243="","",INDEX(Herbs!$C:$C,MATCH(M243,Herbs!$B:$B,0)))</f>
        <v/>
      </c>
      <c r="R243" s="89"/>
      <c r="S243" s="91"/>
      <c r="T243" s="88" t="str">
        <f t="array" ref="T243">IF(S243="","",INDEX(Herbs!$J:$J,MATCH(S243,Herbs!$B:$B,0)))</f>
        <v/>
      </c>
      <c r="U243" s="88">
        <f t="array" ref="U243">IF(S243:S632="",0, INDEX(Herbs!A:A,MATCH(S243,Herbs!B:B,0)))</f>
        <v>0</v>
      </c>
      <c r="V243" s="89" t="str">
        <f t="array" ref="V243">IF(S243="","", SWITCH(INDEX(Herbs!$A:$A,MATCH(S243,Herbs!$B:$B,0)),1,1,2,3,3,9,4,36,5,180,6,1080,0)*R243)</f>
        <v/>
      </c>
      <c r="W243" s="90" t="str">
        <f t="array" ref="W243">IF(S243="","",INDEX(Herbs!$C:$C,MATCH(S243,Herbs!$B:$B,0)))</f>
        <v/>
      </c>
    </row>
    <row r="244" ht="41.25" customHeight="1">
      <c r="C244" s="75"/>
      <c r="D244" s="85" t="str">
        <f>C243</f>
        <v>Rebirth Elixir</v>
      </c>
      <c r="E244" s="85" t="s">
        <v>322</v>
      </c>
      <c r="F244" s="89"/>
      <c r="G244" s="91"/>
      <c r="H244" s="88" t="str">
        <f t="array" ref="H244">IF(G244="","",INDEX(Herbs!$J:$J,MATCH(G244,Herbs!$B:$B,0)))</f>
        <v/>
      </c>
      <c r="I244" s="13">
        <f t="array" ref="I244">IF(G244:G632="",0, INDEX(Herbs!A:A,MATCH(G244,Herbs!B:B,0)))</f>
        <v>0</v>
      </c>
      <c r="J244" s="89" t="str">
        <f t="array" ref="J244">IF(G244="","", SWITCH(INDEX(Herbs!$A:$A,MATCH(G244,Herbs!$B:$B,0)),1,1,2,3,3,9,4,36,5,180,6,1080,0)*F244)</f>
        <v/>
      </c>
      <c r="K244" s="90" t="str">
        <f t="array" ref="K244">IF(G244="","",INDEX(Herbs!$C:$C,MATCH(G244,Herbs!$B:$B,0)))</f>
        <v/>
      </c>
      <c r="L244" s="89"/>
      <c r="M244" s="91"/>
      <c r="N244" s="88" t="str">
        <f t="array" ref="N244">IF(M244="","",INDEX(Herbs!$J:$J,MATCH(M244,Herbs!$B:$B,0)))</f>
        <v/>
      </c>
      <c r="O244" s="88">
        <f t="array" ref="O244">IF(M244:M632="",0, INDEX(Herbs!A:A,MATCH(M244,Herbs!B:B,0)))</f>
        <v>0</v>
      </c>
      <c r="P244" s="89" t="str">
        <f t="array" ref="P244">IF(M244="","", SWITCH(INDEX(Herbs!$A:$A,MATCH(M244,Herbs!$B:$B,0)),1,1,2,3,3,9,4,36,5,180,6,1080,0)*L244)</f>
        <v/>
      </c>
      <c r="Q244" s="90" t="str">
        <f t="array" ref="Q244">IF(M244="","",INDEX(Herbs!$C:$C,MATCH(M244,Herbs!$B:$B,0)))</f>
        <v/>
      </c>
      <c r="R244" s="89"/>
      <c r="S244" s="91"/>
      <c r="T244" s="88" t="str">
        <f t="array" ref="T244">IF(S244="","",INDEX(Herbs!$J:$J,MATCH(S244,Herbs!$B:$B,0)))</f>
        <v/>
      </c>
      <c r="U244" s="88">
        <f t="array" ref="U244">IF(S244:S632="",0, INDEX(Herbs!A:A,MATCH(S244,Herbs!B:B,0)))</f>
        <v>0</v>
      </c>
      <c r="V244" s="89" t="str">
        <f t="array" ref="V244">IF(S244="","", SWITCH(INDEX(Herbs!$A:$A,MATCH(S244,Herbs!$B:$B,0)),1,1,2,3,3,9,4,36,5,180,6,1080,0)*R244)</f>
        <v/>
      </c>
      <c r="W244" s="90" t="str">
        <f t="array" ref="W244">IF(S244="","",INDEX(Herbs!$C:$C,MATCH(S244,Herbs!$B:$B,0)))</f>
        <v/>
      </c>
    </row>
    <row r="245" ht="41.25" customHeight="1">
      <c r="C245" s="75"/>
      <c r="D245" s="85" t="str">
        <f>C243</f>
        <v>Rebirth Elixir</v>
      </c>
      <c r="E245" s="73" t="s">
        <v>323</v>
      </c>
      <c r="F245" s="86">
        <v>1.0</v>
      </c>
      <c r="G245" s="87" t="s">
        <v>369</v>
      </c>
      <c r="H245" s="88" t="str">
        <f t="array" ref="H245">IF(G245="","",INDEX(Herbs!$J:$J,MATCH(G245,Herbs!$B:$B,0)))</f>
        <v/>
      </c>
      <c r="I245" s="13">
        <f t="array" ref="I245">IF(G245:G632="",0, INDEX(Herbs!A:A,MATCH(G245,Herbs!B:B,0)))</f>
        <v>5</v>
      </c>
      <c r="J245" s="89">
        <f t="array" ref="J245">IF(G245="","", SWITCH(INDEX(Herbs!$A:$A,MATCH(G245,Herbs!$B:$B,0)),1,1,2,3,3,9,4,36,5,180,6,1080,0)*F245)</f>
        <v>180</v>
      </c>
      <c r="K245" s="90" t="str">
        <f t="array" ref="K245">IF(G245="","",INDEX(Herbs!$E:$E,MATCH(G245,Herbs!$B:$B,0)))</f>
        <v>Nascent Condensation</v>
      </c>
      <c r="L245" s="89"/>
      <c r="M245" s="91"/>
      <c r="N245" s="88" t="str">
        <f t="array" ref="N245">IF(M245="","",INDEX(Herbs!$J:$J,MATCH(M245,Herbs!$B:$B,0)))</f>
        <v/>
      </c>
      <c r="O245" s="88">
        <f t="array" ref="O245">IF(M245:M632="",0, INDEX(Herbs!A:A,MATCH(M245,Herbs!B:B,0)))</f>
        <v>0</v>
      </c>
      <c r="P245" s="89" t="str">
        <f t="array" ref="P245">IF(M245="","", SWITCH(INDEX(Herbs!$A:$A,MATCH(M245,Herbs!$B:$B,0)),1,1,2,3,3,9,4,36,5,180,6,1080,0)*L245)</f>
        <v/>
      </c>
      <c r="Q245" s="90" t="str">
        <f t="array" ref="Q245">IF(M245="","",INDEX(Herbs!$E:$E,MATCH(M245,Herbs!$B:$B,0)))</f>
        <v/>
      </c>
      <c r="R245" s="89"/>
      <c r="S245" s="91"/>
      <c r="T245" s="88" t="str">
        <f t="array" ref="T245">IF(S245="","",INDEX(Herbs!$J:$J,MATCH(S245,Herbs!$B:$B,0)))</f>
        <v/>
      </c>
      <c r="U245" s="88">
        <f t="array" ref="U245">IF(S245:S632="",0, INDEX(Herbs!A:A,MATCH(S245,Herbs!B:B,0)))</f>
        <v>0</v>
      </c>
      <c r="V245" s="89" t="str">
        <f t="array" ref="V245">IF(S245="","", SWITCH(INDEX(Herbs!$A:$A,MATCH(S245,Herbs!$B:$B,0)),1,1,2,3,3,9,4,36,5,180,6,1080,0)*R245)</f>
        <v/>
      </c>
      <c r="W245" s="90" t="str">
        <f t="array" ref="W245">IF(S245="","",INDEX(Herbs!$E:$E,MATCH(S245,Herbs!$B:$B,0)))</f>
        <v/>
      </c>
    </row>
    <row r="246" ht="41.25" customHeight="1">
      <c r="C246" s="75"/>
      <c r="D246" s="85" t="str">
        <f>C243</f>
        <v>Rebirth Elixir</v>
      </c>
      <c r="E246" s="73" t="s">
        <v>325</v>
      </c>
      <c r="F246" s="89">
        <v>1.0</v>
      </c>
      <c r="G246" s="91" t="s">
        <v>372</v>
      </c>
      <c r="H246" s="88" t="str">
        <f t="array" ref="H246">IF(G246="","",INDEX(Herbs!$J:$J,MATCH(G246,Herbs!$B:$B,0)))</f>
        <v/>
      </c>
      <c r="I246" s="13">
        <f t="array" ref="I246">IF(G246:G632="",0, INDEX(Herbs!A:A,MATCH(G246,Herbs!B:B,0)))</f>
        <v>5</v>
      </c>
      <c r="J246" s="89">
        <f t="array" ref="J246">IF(G246="","", SWITCH(INDEX(Herbs!$A:$A,MATCH(G246,Herbs!$B:$B,0)),1,1,2,3,3,9,4,36,5,180,6,1080,0)*F246)</f>
        <v>180</v>
      </c>
      <c r="K246" s="90" t="str">
        <f t="array" ref="K246">IF(G246="","",INDEX(Herbs!$E:$E,MATCH(G246,Herbs!$B:$B,0)))</f>
        <v>Sealing</v>
      </c>
      <c r="L246" s="89"/>
      <c r="M246" s="91"/>
      <c r="N246" s="88" t="str">
        <f t="array" ref="N246">IF(M246="","",INDEX(Herbs!$J:$J,MATCH(M246,Herbs!$B:$B,0)))</f>
        <v/>
      </c>
      <c r="O246" s="88">
        <f t="array" ref="O246">IF(M246:M632="",0, INDEX(Herbs!A:A,MATCH(M246,Herbs!B:B,0)))</f>
        <v>0</v>
      </c>
      <c r="P246" s="89" t="str">
        <f t="array" ref="P246">IF(M246="","", SWITCH(INDEX(Herbs!$A:$A,MATCH(M246,Herbs!$B:$B,0)),1,1,2,3,3,9,4,36,5,180,6,1080,0)*L246)</f>
        <v/>
      </c>
      <c r="Q246" s="90" t="str">
        <f t="array" ref="Q246">IF(M246="","",INDEX(Herbs!$E:$E,MATCH(M246,Herbs!$B:$B,0)))</f>
        <v/>
      </c>
      <c r="R246" s="89"/>
      <c r="S246" s="91"/>
      <c r="T246" s="88" t="str">
        <f t="array" ref="T246">IF(S246="","",INDEX(Herbs!$J:$J,MATCH(S246,Herbs!$B:$B,0)))</f>
        <v/>
      </c>
      <c r="U246" s="88">
        <f t="array" ref="U246">IF(S246:S632="",0, INDEX(Herbs!A:A,MATCH(S246,Herbs!B:B,0)))</f>
        <v>0</v>
      </c>
      <c r="V246" s="89" t="str">
        <f t="array" ref="V246">IF(S246="","", SWITCH(INDEX(Herbs!$A:$A,MATCH(S246,Herbs!$B:$B,0)),1,1,2,3,3,9,4,36,5,180,6,1080,0)*R246)</f>
        <v/>
      </c>
      <c r="W246" s="90" t="str">
        <f t="array" ref="W246">IF(S246="","",INDEX(Herbs!$E:$E,MATCH(S246,Herbs!$B:$B,0)))</f>
        <v/>
      </c>
    </row>
    <row r="247" ht="41.25" customHeight="1">
      <c r="A247" s="92"/>
      <c r="B247" s="92"/>
      <c r="C247" s="93"/>
      <c r="D247" s="94" t="str">
        <f>C243</f>
        <v>Rebirth Elixir</v>
      </c>
      <c r="E247" s="95" t="s">
        <v>326</v>
      </c>
      <c r="F247" s="96">
        <v>1.0</v>
      </c>
      <c r="G247" s="97" t="s">
        <v>378</v>
      </c>
      <c r="H247" s="98" t="str">
        <f t="array" ref="H247">IF(G247="","",INDEX(Herbs!$J:$J,MATCH(G247,Herbs!$B:$B,0)))</f>
        <v/>
      </c>
      <c r="I247" s="99">
        <f t="array" ref="I247">IF(G247:G632="",0, INDEX(Herbs!A:A,MATCH(G247,Herbs!B:B,0)))</f>
        <v>5</v>
      </c>
      <c r="J247" s="100">
        <f t="array" ref="J247">IF(G247="","", SWITCH(INDEX(Herbs!$A:$A,MATCH(G247,Herbs!$B:$B,0)),1,1,2,3,3,9,4,36,5,180,6,1080,0)*F247)</f>
        <v>180</v>
      </c>
      <c r="K247" s="101" t="str">
        <f t="array" ref="K247">IF(G247="","",INDEX(Herbs!$G:$G,MATCH(G247,Herbs!$B:$B,0)))</f>
        <v>Cold</v>
      </c>
      <c r="L247" s="100"/>
      <c r="M247" s="97"/>
      <c r="N247" s="98" t="str">
        <f t="array" ref="N247">IF(M247="","",INDEX(Herbs!$J:$J,MATCH(M247,Herbs!$B:$B,0)))</f>
        <v/>
      </c>
      <c r="O247" s="98">
        <f t="array" ref="O247">IF(M247:M632="",0, INDEX(Herbs!A:A,MATCH(M247,Herbs!B:B,0)))</f>
        <v>0</v>
      </c>
      <c r="P247" s="100" t="str">
        <f t="array" ref="P247">IF(M247="","", SWITCH(INDEX(Herbs!$A:$A,MATCH(M247,Herbs!$B:$B,0)),1,1,2,3,3,9,4,36,5,180,6,1080,0)*L247)</f>
        <v/>
      </c>
      <c r="Q247" s="101" t="str">
        <f t="array" ref="Q247">IF(M247="","",INDEX(Herbs!$G:$G,MATCH(M247,Herbs!$B:$B,0)))</f>
        <v/>
      </c>
      <c r="R247" s="100"/>
      <c r="S247" s="97"/>
      <c r="T247" s="98" t="str">
        <f t="array" ref="T247">IF(S247="","",INDEX(Herbs!$J:$J,MATCH(S247,Herbs!$B:$B,0)))</f>
        <v/>
      </c>
      <c r="U247" s="98">
        <f t="array" ref="U247">IF(S247:S632="",0, INDEX(Herbs!A:A,MATCH(S247,Herbs!B:B,0)))</f>
        <v>0</v>
      </c>
      <c r="V247" s="100" t="str">
        <f t="array" ref="V247">IF(S247="","", SWITCH(INDEX(Herbs!$A:$A,MATCH(S247,Herbs!$B:$B,0)),1,1,2,3,3,9,4,36,5,180,6,1080,0)*R247)</f>
        <v/>
      </c>
      <c r="W247" s="101" t="str">
        <f t="array" ref="W247">IF(S247="","",INDEX(Herbs!$G:$G,MATCH(S247,Herbs!$B:$B,0)))</f>
        <v/>
      </c>
    </row>
    <row r="248" ht="41.25" customHeight="1">
      <c r="A248" s="82" t="s">
        <v>115</v>
      </c>
      <c r="B248" s="83">
        <v>6.0</v>
      </c>
      <c r="C248" s="84" t="s">
        <v>142</v>
      </c>
      <c r="D248" s="85" t="str">
        <f>C248</f>
        <v>Heavenly Fate Tempering Elixir</v>
      </c>
      <c r="E248" s="85" t="s">
        <v>320</v>
      </c>
      <c r="F248" s="86">
        <v>2.0</v>
      </c>
      <c r="G248" s="87" t="s">
        <v>379</v>
      </c>
      <c r="H248" s="88" t="str">
        <f t="array" ref="H248">IF(G248="","",INDEX(Herbs!$J:$J,MATCH(G248,Herbs!$B:$B,0)))</f>
        <v/>
      </c>
      <c r="I248" s="13">
        <f t="array" ref="I248">IF(G248:G632="",0, INDEX(Herbs!A:A,MATCH(G248,Herbs!B:B,0)))</f>
        <v>6</v>
      </c>
      <c r="J248" s="89">
        <f t="array" ref="J248">IF(G248="","", SWITCH(INDEX(Herbs!$A:$A,MATCH(G248,Herbs!$B:$B,0)),1,1,2,3,3,9,4,36,5,180,6,1080,0)*F248)</f>
        <v>2160</v>
      </c>
      <c r="K248" s="90" t="str">
        <f t="array" ref="K248">IF(G248="","",INDEX(Herbs!$C:$C,MATCH(G248,Herbs!$B:$B,0)))</f>
        <v>Agitating</v>
      </c>
      <c r="L248" s="89"/>
      <c r="M248" s="91"/>
      <c r="N248" s="88" t="str">
        <f t="array" ref="N248">IF(M248="","",INDEX(Herbs!$J:$J,MATCH(M248,Herbs!$B:$B,0)))</f>
        <v/>
      </c>
      <c r="O248" s="88">
        <f t="array" ref="O248">IF(M248:M632="",0, INDEX(Herbs!A:A,MATCH(M248,Herbs!B:B,0)))</f>
        <v>0</v>
      </c>
      <c r="P248" s="89" t="str">
        <f t="array" ref="P248">IF(M248="","", SWITCH(INDEX(Herbs!$A:$A,MATCH(M248,Herbs!$B:$B,0)),1,1,2,3,3,9,4,36,5,180,6,1080,0)*L248)</f>
        <v/>
      </c>
      <c r="Q248" s="90" t="str">
        <f t="array" ref="Q248">IF(M248="","",INDEX(Herbs!$C:$C,MATCH(M248,Herbs!$B:$B,0)))</f>
        <v/>
      </c>
      <c r="R248" s="89"/>
      <c r="S248" s="91"/>
      <c r="T248" s="88" t="str">
        <f t="array" ref="T248">IF(S248="","",INDEX(Herbs!$J:$J,MATCH(S248,Herbs!$B:$B,0)))</f>
        <v/>
      </c>
      <c r="U248" s="88">
        <f t="array" ref="U248">IF(S248:S632="",0, INDEX(Herbs!A:A,MATCH(S248,Herbs!B:B,0)))</f>
        <v>0</v>
      </c>
      <c r="V248" s="89" t="str">
        <f t="array" ref="V248">IF(S248="","", SWITCH(INDEX(Herbs!$A:$A,MATCH(S248,Herbs!$B:$B,0)),1,1,2,3,3,9,4,36,5,180,6,1080,0)*R248)</f>
        <v/>
      </c>
      <c r="W248" s="90" t="str">
        <f t="array" ref="W248">IF(S248="","",INDEX(Herbs!$C:$C,MATCH(S248,Herbs!$B:$B,0)))</f>
        <v/>
      </c>
    </row>
    <row r="249" ht="41.25" customHeight="1">
      <c r="C249" s="75"/>
      <c r="D249" s="85" t="str">
        <f>C248</f>
        <v>Heavenly Fate Tempering Elixir</v>
      </c>
      <c r="E249" s="85" t="s">
        <v>322</v>
      </c>
      <c r="F249" s="89"/>
      <c r="G249" s="91"/>
      <c r="H249" s="88" t="str">
        <f t="array" ref="H249">IF(G249="","",INDEX(Herbs!$J:$J,MATCH(G249,Herbs!$B:$B,0)))</f>
        <v/>
      </c>
      <c r="I249" s="13">
        <f t="array" ref="I249">IF(G249:G632="",0, INDEX(Herbs!A:A,MATCH(G249,Herbs!B:B,0)))</f>
        <v>0</v>
      </c>
      <c r="J249" s="89" t="str">
        <f t="array" ref="J249">IF(G249="","", SWITCH(INDEX(Herbs!$A:$A,MATCH(G249,Herbs!$B:$B,0)),1,1,2,3,3,9,4,36,5,180,6,1080,0)*F249)</f>
        <v/>
      </c>
      <c r="K249" s="90" t="str">
        <f t="array" ref="K249">IF(G249="","",INDEX(Herbs!$C:$C,MATCH(G249,Herbs!$B:$B,0)))</f>
        <v/>
      </c>
      <c r="L249" s="89"/>
      <c r="M249" s="91"/>
      <c r="N249" s="88" t="str">
        <f t="array" ref="N249">IF(M249="","",INDEX(Herbs!$J:$J,MATCH(M249,Herbs!$B:$B,0)))</f>
        <v/>
      </c>
      <c r="O249" s="88">
        <f t="array" ref="O249">IF(M249:M632="",0, INDEX(Herbs!A:A,MATCH(M249,Herbs!B:B,0)))</f>
        <v>0</v>
      </c>
      <c r="P249" s="89" t="str">
        <f t="array" ref="P249">IF(M249="","", SWITCH(INDEX(Herbs!$A:$A,MATCH(M249,Herbs!$B:$B,0)),1,1,2,3,3,9,4,36,5,180,6,1080,0)*L249)</f>
        <v/>
      </c>
      <c r="Q249" s="90" t="str">
        <f t="array" ref="Q249">IF(M249="","",INDEX(Herbs!$C:$C,MATCH(M249,Herbs!$B:$B,0)))</f>
        <v/>
      </c>
      <c r="R249" s="89"/>
      <c r="S249" s="91"/>
      <c r="T249" s="88" t="str">
        <f t="array" ref="T249">IF(S249="","",INDEX(Herbs!$J:$J,MATCH(S249,Herbs!$B:$B,0)))</f>
        <v/>
      </c>
      <c r="U249" s="88">
        <f t="array" ref="U249">IF(S249:S632="",0, INDEX(Herbs!A:A,MATCH(S249,Herbs!B:B,0)))</f>
        <v>0</v>
      </c>
      <c r="V249" s="89" t="str">
        <f t="array" ref="V249">IF(S249="","", SWITCH(INDEX(Herbs!$A:$A,MATCH(S249,Herbs!$B:$B,0)),1,1,2,3,3,9,4,36,5,180,6,1080,0)*R249)</f>
        <v/>
      </c>
      <c r="W249" s="90" t="str">
        <f t="array" ref="W249">IF(S249="","",INDEX(Herbs!$C:$C,MATCH(S249,Herbs!$B:$B,0)))</f>
        <v/>
      </c>
    </row>
    <row r="250" ht="41.25" customHeight="1">
      <c r="C250" s="75"/>
      <c r="D250" s="85" t="str">
        <f>C248</f>
        <v>Heavenly Fate Tempering Elixir</v>
      </c>
      <c r="E250" s="73" t="s">
        <v>323</v>
      </c>
      <c r="F250" s="86">
        <v>2.0</v>
      </c>
      <c r="G250" s="87" t="s">
        <v>380</v>
      </c>
      <c r="H250" s="88" t="str">
        <f t="array" ref="H250">IF(G250="","",INDEX(Herbs!$J:$J,MATCH(G250,Herbs!$B:$B,0)))</f>
        <v/>
      </c>
      <c r="I250" s="13">
        <f t="array" ref="I250">IF(G250:G632="",0, INDEX(Herbs!A:A,MATCH(G250,Herbs!B:B,0)))</f>
        <v>6</v>
      </c>
      <c r="J250" s="89">
        <f t="array" ref="J250">IF(G250="","", SWITCH(INDEX(Herbs!$A:$A,MATCH(G250,Herbs!$B:$B,0)),1,1,2,3,3,9,4,36,5,180,6,1080,0)*F250)</f>
        <v>2160</v>
      </c>
      <c r="K250" s="90" t="str">
        <f t="array" ref="K250">IF(G250="","",INDEX(Herbs!$E:$E,MATCH(G250,Herbs!$B:$B,0)))</f>
        <v>God Transformation</v>
      </c>
      <c r="L250" s="89"/>
      <c r="M250" s="91"/>
      <c r="N250" s="88" t="str">
        <f t="array" ref="N250">IF(M250="","",INDEX(Herbs!$J:$J,MATCH(M250,Herbs!$B:$B,0)))</f>
        <v/>
      </c>
      <c r="O250" s="88">
        <f t="array" ref="O250">IF(M250:M632="",0, INDEX(Herbs!A:A,MATCH(M250,Herbs!B:B,0)))</f>
        <v>0</v>
      </c>
      <c r="P250" s="89" t="str">
        <f t="array" ref="P250">IF(M250="","", SWITCH(INDEX(Herbs!$A:$A,MATCH(M250,Herbs!$B:$B,0)),1,1,2,3,3,9,4,36,5,180,6,1080,0)*L250)</f>
        <v/>
      </c>
      <c r="Q250" s="90" t="str">
        <f t="array" ref="Q250">IF(M250="","",INDEX(Herbs!$E:$E,MATCH(M250,Herbs!$B:$B,0)))</f>
        <v/>
      </c>
      <c r="R250" s="89"/>
      <c r="S250" s="91"/>
      <c r="T250" s="88" t="str">
        <f t="array" ref="T250">IF(S250="","",INDEX(Herbs!$J:$J,MATCH(S250,Herbs!$B:$B,0)))</f>
        <v/>
      </c>
      <c r="U250" s="88">
        <f t="array" ref="U250">IF(S250:S632="",0, INDEX(Herbs!A:A,MATCH(S250,Herbs!B:B,0)))</f>
        <v>0</v>
      </c>
      <c r="V250" s="89" t="str">
        <f t="array" ref="V250">IF(S250="","", SWITCH(INDEX(Herbs!$A:$A,MATCH(S250,Herbs!$B:$B,0)),1,1,2,3,3,9,4,36,5,180,6,1080,0)*R250)</f>
        <v/>
      </c>
      <c r="W250" s="90" t="str">
        <f t="array" ref="W250">IF(S250="","",INDEX(Herbs!$E:$E,MATCH(S250,Herbs!$B:$B,0)))</f>
        <v/>
      </c>
    </row>
    <row r="251" ht="41.25" customHeight="1">
      <c r="C251" s="75"/>
      <c r="D251" s="85" t="str">
        <f>C248</f>
        <v>Heavenly Fate Tempering Elixir</v>
      </c>
      <c r="E251" s="73" t="s">
        <v>325</v>
      </c>
      <c r="F251" s="89">
        <v>6.0</v>
      </c>
      <c r="G251" s="91" t="s">
        <v>370</v>
      </c>
      <c r="H251" s="88" t="str">
        <f t="array" ref="H251">IF(G251="","",INDEX(Herbs!$J:$J,MATCH(G251,Herbs!$B:$B,0)))</f>
        <v/>
      </c>
      <c r="I251" s="13">
        <f t="array" ref="I251">IF(G251:G632="",0, INDEX(Herbs!A:A,MATCH(G251,Herbs!B:B,0)))</f>
        <v>5</v>
      </c>
      <c r="J251" s="89">
        <f t="array" ref="J251">IF(G251="","", SWITCH(INDEX(Herbs!$A:$A,MATCH(G251,Herbs!$B:$B,0)),1,1,2,3,3,9,4,36,5,180,6,1080,0)*F251)</f>
        <v>1080</v>
      </c>
      <c r="K251" s="90" t="str">
        <f t="array" ref="K251">IF(G251="","",INDEX(Herbs!$E:$E,MATCH(G251,Herbs!$B:$B,0)))</f>
        <v>Bodybuilding</v>
      </c>
      <c r="L251" s="89"/>
      <c r="M251" s="91"/>
      <c r="N251" s="88" t="str">
        <f t="array" ref="N251">IF(M251="","",INDEX(Herbs!$J:$J,MATCH(M251,Herbs!$B:$B,0)))</f>
        <v/>
      </c>
      <c r="O251" s="88">
        <f t="array" ref="O251">IF(M251:M632="",0, INDEX(Herbs!A:A,MATCH(M251,Herbs!B:B,0)))</f>
        <v>0</v>
      </c>
      <c r="P251" s="89" t="str">
        <f t="array" ref="P251">IF(M251="","", SWITCH(INDEX(Herbs!$A:$A,MATCH(M251,Herbs!$B:$B,0)),1,1,2,3,3,9,4,36,5,180,6,1080,0)*L251)</f>
        <v/>
      </c>
      <c r="Q251" s="90" t="str">
        <f t="array" ref="Q251">IF(M251="","",INDEX(Herbs!$E:$E,MATCH(M251,Herbs!$B:$B,0)))</f>
        <v/>
      </c>
      <c r="R251" s="89"/>
      <c r="S251" s="91"/>
      <c r="T251" s="88" t="str">
        <f t="array" ref="T251">IF(S251="","",INDEX(Herbs!$J:$J,MATCH(S251,Herbs!$B:$B,0)))</f>
        <v/>
      </c>
      <c r="U251" s="88">
        <f t="array" ref="U251">IF(S251:S632="",0, INDEX(Herbs!A:A,MATCH(S251,Herbs!B:B,0)))</f>
        <v>0</v>
      </c>
      <c r="V251" s="89" t="str">
        <f t="array" ref="V251">IF(S251="","", SWITCH(INDEX(Herbs!$A:$A,MATCH(S251,Herbs!$B:$B,0)),1,1,2,3,3,9,4,36,5,180,6,1080,0)*R251)</f>
        <v/>
      </c>
      <c r="W251" s="90" t="str">
        <f t="array" ref="W251">IF(S251="","",INDEX(Herbs!$E:$E,MATCH(S251,Herbs!$B:$B,0)))</f>
        <v/>
      </c>
    </row>
    <row r="252" ht="41.25" customHeight="1">
      <c r="A252" s="92"/>
      <c r="B252" s="92"/>
      <c r="C252" s="93"/>
      <c r="D252" s="94" t="str">
        <f>C248</f>
        <v>Heavenly Fate Tempering Elixir</v>
      </c>
      <c r="E252" s="95" t="s">
        <v>326</v>
      </c>
      <c r="F252" s="96">
        <v>1.0</v>
      </c>
      <c r="G252" s="97" t="s">
        <v>381</v>
      </c>
      <c r="H252" s="98" t="str">
        <f t="array" ref="H252">IF(G252="","",INDEX(Herbs!$J:$J,MATCH(G252,Herbs!$B:$B,0)))</f>
        <v/>
      </c>
      <c r="I252" s="99">
        <f t="array" ref="I252">IF(G252:G632="",0, INDEX(Herbs!A:A,MATCH(G252,Herbs!B:B,0)))</f>
        <v>6</v>
      </c>
      <c r="J252" s="100">
        <f t="array" ref="J252">IF(G252="","", SWITCH(INDEX(Herbs!$A:$A,MATCH(G252,Herbs!$B:$B,0)),1,1,2,3,3,9,4,36,5,180,6,1080,0)*F252)</f>
        <v>1080</v>
      </c>
      <c r="K252" s="101" t="str">
        <f t="array" ref="K252">IF(G252="","",INDEX(Herbs!$G:$G,MATCH(G252,Herbs!$B:$B,0)))</f>
        <v>Cold</v>
      </c>
      <c r="L252" s="100"/>
      <c r="M252" s="97"/>
      <c r="N252" s="98" t="str">
        <f t="array" ref="N252">IF(M252="","",INDEX(Herbs!$J:$J,MATCH(M252,Herbs!$B:$B,0)))</f>
        <v/>
      </c>
      <c r="O252" s="98">
        <f t="array" ref="O252">IF(M252:M632="",0, INDEX(Herbs!A:A,MATCH(M252,Herbs!B:B,0)))</f>
        <v>0</v>
      </c>
      <c r="P252" s="100" t="str">
        <f t="array" ref="P252">IF(M252="","", SWITCH(INDEX(Herbs!$A:$A,MATCH(M252,Herbs!$B:$B,0)),1,1,2,3,3,9,4,36,5,180,6,1080,0)*L252)</f>
        <v/>
      </c>
      <c r="Q252" s="101" t="str">
        <f t="array" ref="Q252">IF(M252="","",INDEX(Herbs!$G:$G,MATCH(M252,Herbs!$B:$B,0)))</f>
        <v/>
      </c>
      <c r="R252" s="100"/>
      <c r="S252" s="97"/>
      <c r="T252" s="98" t="str">
        <f t="array" ref="T252">IF(S252="","",INDEX(Herbs!$J:$J,MATCH(S252,Herbs!$B:$B,0)))</f>
        <v/>
      </c>
      <c r="U252" s="98">
        <f t="array" ref="U252">IF(S252:S632="",0, INDEX(Herbs!A:A,MATCH(S252,Herbs!B:B,0)))</f>
        <v>0</v>
      </c>
      <c r="V252" s="100" t="str">
        <f t="array" ref="V252">IF(S252="","", SWITCH(INDEX(Herbs!$A:$A,MATCH(S252,Herbs!$B:$B,0)),1,1,2,3,3,9,4,36,5,180,6,1080,0)*R252)</f>
        <v/>
      </c>
      <c r="W252" s="101" t="str">
        <f t="array" ref="W252">IF(S252="","",INDEX(Herbs!$G:$G,MATCH(S252,Herbs!$B:$B,0)))</f>
        <v/>
      </c>
    </row>
    <row r="253" ht="41.25" customHeight="1">
      <c r="A253" s="82" t="s">
        <v>115</v>
      </c>
      <c r="B253" s="83">
        <v>6.0</v>
      </c>
      <c r="C253" s="84" t="s">
        <v>144</v>
      </c>
      <c r="D253" s="85" t="str">
        <f>C253</f>
        <v>Chaos Immortal Form Elixir</v>
      </c>
      <c r="E253" s="85" t="s">
        <v>320</v>
      </c>
      <c r="F253" s="86">
        <v>2.0</v>
      </c>
      <c r="G253" s="87" t="s">
        <v>379</v>
      </c>
      <c r="H253" s="88" t="str">
        <f t="array" ref="H253">IF(G253="","",INDEX(Herbs!$J:$J,MATCH(G253,Herbs!$B:$B,0)))</f>
        <v/>
      </c>
      <c r="I253" s="13">
        <f t="array" ref="I253">IF(G253:G632="",0, INDEX(Herbs!A:A,MATCH(G253,Herbs!B:B,0)))</f>
        <v>6</v>
      </c>
      <c r="J253" s="89">
        <f t="array" ref="J253">IF(G253="","", SWITCH(INDEX(Herbs!$A:$A,MATCH(G253,Herbs!$B:$B,0)),1,1,2,3,3,9,4,36,5,180,6,1080,0)*F253)</f>
        <v>2160</v>
      </c>
      <c r="K253" s="90" t="str">
        <f t="array" ref="K253">IF(G253="","",INDEX(Herbs!$C:$C,MATCH(G253,Herbs!$B:$B,0)))</f>
        <v>Agitating</v>
      </c>
      <c r="L253" s="89"/>
      <c r="M253" s="91"/>
      <c r="N253" s="88" t="str">
        <f t="array" ref="N253">IF(M253="","",INDEX(Herbs!$J:$J,MATCH(M253,Herbs!$B:$B,0)))</f>
        <v/>
      </c>
      <c r="O253" s="88">
        <f t="array" ref="O253">IF(M253:M632="",0, INDEX(Herbs!A:A,MATCH(M253,Herbs!B:B,0)))</f>
        <v>0</v>
      </c>
      <c r="P253" s="89" t="str">
        <f t="array" ref="P253">IF(M253="","", SWITCH(INDEX(Herbs!$A:$A,MATCH(M253,Herbs!$B:$B,0)),1,1,2,3,3,9,4,36,5,180,6,1080,0)*L253)</f>
        <v/>
      </c>
      <c r="Q253" s="90" t="str">
        <f t="array" ref="Q253">IF(M253="","",INDEX(Herbs!$C:$C,MATCH(M253,Herbs!$B:$B,0)))</f>
        <v/>
      </c>
      <c r="R253" s="89"/>
      <c r="S253" s="91"/>
      <c r="T253" s="88" t="str">
        <f t="array" ref="T253">IF(S253="","",INDEX(Herbs!$J:$J,MATCH(S253,Herbs!$B:$B,0)))</f>
        <v/>
      </c>
      <c r="U253" s="88">
        <f t="array" ref="U253">IF(S253:S632="",0, INDEX(Herbs!A:A,MATCH(S253,Herbs!B:B,0)))</f>
        <v>0</v>
      </c>
      <c r="V253" s="89" t="str">
        <f t="array" ref="V253">IF(S253="","", SWITCH(INDEX(Herbs!$A:$A,MATCH(S253,Herbs!$B:$B,0)),1,1,2,3,3,9,4,36,5,180,6,1080,0)*R253)</f>
        <v/>
      </c>
      <c r="W253" s="90" t="str">
        <f t="array" ref="W253">IF(S253="","",INDEX(Herbs!$C:$C,MATCH(S253,Herbs!$B:$B,0)))</f>
        <v/>
      </c>
    </row>
    <row r="254" ht="41.25" customHeight="1">
      <c r="C254" s="75"/>
      <c r="D254" s="85" t="str">
        <f>C253</f>
        <v>Chaos Immortal Form Elixir</v>
      </c>
      <c r="E254" s="85" t="s">
        <v>322</v>
      </c>
      <c r="F254" s="89"/>
      <c r="G254" s="91"/>
      <c r="H254" s="88" t="str">
        <f t="array" ref="H254">IF(G254="","",INDEX(Herbs!$J:$J,MATCH(G254,Herbs!$B:$B,0)))</f>
        <v/>
      </c>
      <c r="I254" s="13">
        <f t="array" ref="I254">IF(G254:G632="",0, INDEX(Herbs!A:A,MATCH(G254,Herbs!B:B,0)))</f>
        <v>0</v>
      </c>
      <c r="J254" s="89" t="str">
        <f t="array" ref="J254">IF(G254="","", SWITCH(INDEX(Herbs!$A:$A,MATCH(G254,Herbs!$B:$B,0)),1,1,2,3,3,9,4,36,5,180,6,1080,0)*F254)</f>
        <v/>
      </c>
      <c r="K254" s="90" t="str">
        <f t="array" ref="K254">IF(G254="","",INDEX(Herbs!$C:$C,MATCH(G254,Herbs!$B:$B,0)))</f>
        <v/>
      </c>
      <c r="L254" s="89"/>
      <c r="M254" s="91"/>
      <c r="N254" s="88" t="str">
        <f t="array" ref="N254">IF(M254="","",INDEX(Herbs!$J:$J,MATCH(M254,Herbs!$B:$B,0)))</f>
        <v/>
      </c>
      <c r="O254" s="88">
        <f t="array" ref="O254">IF(M254:M632="",0, INDEX(Herbs!A:A,MATCH(M254,Herbs!B:B,0)))</f>
        <v>0</v>
      </c>
      <c r="P254" s="89" t="str">
        <f t="array" ref="P254">IF(M254="","", SWITCH(INDEX(Herbs!$A:$A,MATCH(M254,Herbs!$B:$B,0)),1,1,2,3,3,9,4,36,5,180,6,1080,0)*L254)</f>
        <v/>
      </c>
      <c r="Q254" s="90" t="str">
        <f t="array" ref="Q254">IF(M254="","",INDEX(Herbs!$C:$C,MATCH(M254,Herbs!$B:$B,0)))</f>
        <v/>
      </c>
      <c r="R254" s="89"/>
      <c r="S254" s="91"/>
      <c r="T254" s="88" t="str">
        <f t="array" ref="T254">IF(S254="","",INDEX(Herbs!$J:$J,MATCH(S254,Herbs!$B:$B,0)))</f>
        <v/>
      </c>
      <c r="U254" s="88">
        <f t="array" ref="U254">IF(S254:S632="",0, INDEX(Herbs!A:A,MATCH(S254,Herbs!B:B,0)))</f>
        <v>0</v>
      </c>
      <c r="V254" s="89" t="str">
        <f t="array" ref="V254">IF(S254="","", SWITCH(INDEX(Herbs!$A:$A,MATCH(S254,Herbs!$B:$B,0)),1,1,2,3,3,9,4,36,5,180,6,1080,0)*R254)</f>
        <v/>
      </c>
      <c r="W254" s="90" t="str">
        <f t="array" ref="W254">IF(S254="","",INDEX(Herbs!$C:$C,MATCH(S254,Herbs!$B:$B,0)))</f>
        <v/>
      </c>
    </row>
    <row r="255" ht="41.25" customHeight="1">
      <c r="C255" s="75"/>
      <c r="D255" s="85" t="str">
        <f>C253</f>
        <v>Chaos Immortal Form Elixir</v>
      </c>
      <c r="E255" s="73" t="s">
        <v>323</v>
      </c>
      <c r="F255" s="86">
        <v>2.0</v>
      </c>
      <c r="G255" s="87" t="s">
        <v>380</v>
      </c>
      <c r="H255" s="88" t="str">
        <f t="array" ref="H255">IF(G255="","",INDEX(Herbs!$J:$J,MATCH(G255,Herbs!$B:$B,0)))</f>
        <v/>
      </c>
      <c r="I255" s="13">
        <f t="array" ref="I255">IF(G255:G632="",0, INDEX(Herbs!A:A,MATCH(G255,Herbs!B:B,0)))</f>
        <v>6</v>
      </c>
      <c r="J255" s="89">
        <f t="array" ref="J255">IF(G255="","", SWITCH(INDEX(Herbs!$A:$A,MATCH(G255,Herbs!$B:$B,0)),1,1,2,3,3,9,4,36,5,180,6,1080,0)*F255)</f>
        <v>2160</v>
      </c>
      <c r="K255" s="90" t="str">
        <f t="array" ref="K255">IF(G255="","",INDEX(Herbs!$E:$E,MATCH(G255,Herbs!$B:$B,0)))</f>
        <v>God Transformation</v>
      </c>
      <c r="L255" s="89"/>
      <c r="M255" s="91"/>
      <c r="N255" s="88" t="str">
        <f t="array" ref="N255">IF(M255="","",INDEX(Herbs!$J:$J,MATCH(M255,Herbs!$B:$B,0)))</f>
        <v/>
      </c>
      <c r="O255" s="88">
        <f t="array" ref="O255">IF(M255:M632="",0, INDEX(Herbs!A:A,MATCH(M255,Herbs!B:B,0)))</f>
        <v>0</v>
      </c>
      <c r="P255" s="89" t="str">
        <f t="array" ref="P255">IF(M255="","", SWITCH(INDEX(Herbs!$A:$A,MATCH(M255,Herbs!$B:$B,0)),1,1,2,3,3,9,4,36,5,180,6,1080,0)*L255)</f>
        <v/>
      </c>
      <c r="Q255" s="90" t="str">
        <f t="array" ref="Q255">IF(M255="","",INDEX(Herbs!$E:$E,MATCH(M255,Herbs!$B:$B,0)))</f>
        <v/>
      </c>
      <c r="R255" s="89"/>
      <c r="S255" s="91"/>
      <c r="T255" s="88" t="str">
        <f t="array" ref="T255">IF(S255="","",INDEX(Herbs!$J:$J,MATCH(S255,Herbs!$B:$B,0)))</f>
        <v/>
      </c>
      <c r="U255" s="88">
        <f t="array" ref="U255">IF(S255:S632="",0, INDEX(Herbs!A:A,MATCH(S255,Herbs!B:B,0)))</f>
        <v>0</v>
      </c>
      <c r="V255" s="89" t="str">
        <f t="array" ref="V255">IF(S255="","", SWITCH(INDEX(Herbs!$A:$A,MATCH(S255,Herbs!$B:$B,0)),1,1,2,3,3,9,4,36,5,180,6,1080,0)*R255)</f>
        <v/>
      </c>
      <c r="W255" s="90" t="str">
        <f t="array" ref="W255">IF(S255="","",INDEX(Herbs!$E:$E,MATCH(S255,Herbs!$B:$B,0)))</f>
        <v/>
      </c>
    </row>
    <row r="256" ht="41.25" customHeight="1">
      <c r="C256" s="75"/>
      <c r="D256" s="85" t="str">
        <f>C253</f>
        <v>Chaos Immortal Form Elixir</v>
      </c>
      <c r="E256" s="73" t="s">
        <v>325</v>
      </c>
      <c r="F256" s="89">
        <v>6.0</v>
      </c>
      <c r="G256" s="91" t="s">
        <v>382</v>
      </c>
      <c r="H256" s="88" t="str">
        <f t="array" ref="H256">IF(G256="","",INDEX(Herbs!$J:$J,MATCH(G256,Herbs!$B:$B,0)))</f>
        <v/>
      </c>
      <c r="I256" s="13">
        <f t="array" ref="I256">IF(G256:G632="",0, INDEX(Herbs!A:A,MATCH(G256,Herbs!B:B,0)))</f>
        <v>5</v>
      </c>
      <c r="J256" s="89">
        <f t="array" ref="J256">IF(G256="","", SWITCH(INDEX(Herbs!$A:$A,MATCH(G256,Herbs!$B:$B,0)),1,1,2,3,3,9,4,36,5,180,6,1080,0)*F256)</f>
        <v>1080</v>
      </c>
      <c r="K256" s="90" t="str">
        <f t="array" ref="K256">IF(G256="","",INDEX(Herbs!$E:$E,MATCH(G256,Herbs!$B:$B,0)))</f>
        <v>Awakening</v>
      </c>
      <c r="L256" s="89"/>
      <c r="M256" s="91"/>
      <c r="N256" s="88" t="str">
        <f t="array" ref="N256">IF(M256="","",INDEX(Herbs!$J:$J,MATCH(M256,Herbs!$B:$B,0)))</f>
        <v/>
      </c>
      <c r="O256" s="88">
        <f t="array" ref="O256">IF(M256:M632="",0, INDEX(Herbs!A:A,MATCH(M256,Herbs!B:B,0)))</f>
        <v>0</v>
      </c>
      <c r="P256" s="89" t="str">
        <f t="array" ref="P256">IF(M256="","", SWITCH(INDEX(Herbs!$A:$A,MATCH(M256,Herbs!$B:$B,0)),1,1,2,3,3,9,4,36,5,180,6,1080,0)*L256)</f>
        <v/>
      </c>
      <c r="Q256" s="90" t="str">
        <f t="array" ref="Q256">IF(M256="","",INDEX(Herbs!$E:$E,MATCH(M256,Herbs!$B:$B,0)))</f>
        <v/>
      </c>
      <c r="R256" s="89"/>
      <c r="S256" s="91"/>
      <c r="T256" s="88" t="str">
        <f t="array" ref="T256">IF(S256="","",INDEX(Herbs!$J:$J,MATCH(S256,Herbs!$B:$B,0)))</f>
        <v/>
      </c>
      <c r="U256" s="88">
        <f t="array" ref="U256">IF(S256:S632="",0, INDEX(Herbs!A:A,MATCH(S256,Herbs!B:B,0)))</f>
        <v>0</v>
      </c>
      <c r="V256" s="89" t="str">
        <f t="array" ref="V256">IF(S256="","", SWITCH(INDEX(Herbs!$A:$A,MATCH(S256,Herbs!$B:$B,0)),1,1,2,3,3,9,4,36,5,180,6,1080,0)*R256)</f>
        <v/>
      </c>
      <c r="W256" s="90" t="str">
        <f t="array" ref="W256">IF(S256="","",INDEX(Herbs!$E:$E,MATCH(S256,Herbs!$B:$B,0)))</f>
        <v/>
      </c>
    </row>
    <row r="257" ht="41.25" customHeight="1">
      <c r="A257" s="92"/>
      <c r="B257" s="92"/>
      <c r="C257" s="93"/>
      <c r="D257" s="94" t="str">
        <f>C253</f>
        <v>Chaos Immortal Form Elixir</v>
      </c>
      <c r="E257" s="95" t="s">
        <v>326</v>
      </c>
      <c r="F257" s="96">
        <v>1.0</v>
      </c>
      <c r="G257" s="97" t="s">
        <v>381</v>
      </c>
      <c r="H257" s="98" t="str">
        <f t="array" ref="H257">IF(G257="","",INDEX(Herbs!$J:$J,MATCH(G257,Herbs!$B:$B,0)))</f>
        <v/>
      </c>
      <c r="I257" s="99">
        <f t="array" ref="I257">IF(G257:G632="",0, INDEX(Herbs!A:A,MATCH(G257,Herbs!B:B,0)))</f>
        <v>6</v>
      </c>
      <c r="J257" s="100">
        <f t="array" ref="J257">IF(G257="","", SWITCH(INDEX(Herbs!$A:$A,MATCH(G257,Herbs!$B:$B,0)),1,1,2,3,3,9,4,36,5,180,6,1080,0)*F257)</f>
        <v>1080</v>
      </c>
      <c r="K257" s="101" t="str">
        <f t="array" ref="K257">IF(G257="","",INDEX(Herbs!$G:$G,MATCH(G257,Herbs!$B:$B,0)))</f>
        <v>Cold</v>
      </c>
      <c r="L257" s="100"/>
      <c r="M257" s="97"/>
      <c r="N257" s="98" t="str">
        <f t="array" ref="N257">IF(M257="","",INDEX(Herbs!$J:$J,MATCH(M257,Herbs!$B:$B,0)))</f>
        <v/>
      </c>
      <c r="O257" s="98">
        <f t="array" ref="O257">IF(M257:M632="",0, INDEX(Herbs!A:A,MATCH(M257,Herbs!B:B,0)))</f>
        <v>0</v>
      </c>
      <c r="P257" s="100" t="str">
        <f t="array" ref="P257">IF(M257="","", SWITCH(INDEX(Herbs!$A:$A,MATCH(M257,Herbs!$B:$B,0)),1,1,2,3,3,9,4,36,5,180,6,1080,0)*L257)</f>
        <v/>
      </c>
      <c r="Q257" s="101" t="str">
        <f t="array" ref="Q257">IF(M257="","",INDEX(Herbs!$G:$G,MATCH(M257,Herbs!$B:$B,0)))</f>
        <v/>
      </c>
      <c r="R257" s="100"/>
      <c r="S257" s="97"/>
      <c r="T257" s="98" t="str">
        <f t="array" ref="T257">IF(S257="","",INDEX(Herbs!$J:$J,MATCH(S257,Herbs!$B:$B,0)))</f>
        <v/>
      </c>
      <c r="U257" s="98">
        <f t="array" ref="U257">IF(S257:S632="",0, INDEX(Herbs!A:A,MATCH(S257,Herbs!B:B,0)))</f>
        <v>0</v>
      </c>
      <c r="V257" s="100" t="str">
        <f t="array" ref="V257">IF(S257="","", SWITCH(INDEX(Herbs!$A:$A,MATCH(S257,Herbs!$B:$B,0)),1,1,2,3,3,9,4,36,5,180,6,1080,0)*R257)</f>
        <v/>
      </c>
      <c r="W257" s="101" t="str">
        <f t="array" ref="W257">IF(S257="","",INDEX(Herbs!$G:$G,MATCH(S257,Herbs!$B:$B,0)))</f>
        <v/>
      </c>
    </row>
    <row r="258" ht="41.25" customHeight="1">
      <c r="A258" s="82" t="s">
        <v>115</v>
      </c>
      <c r="B258" s="83">
        <v>6.0</v>
      </c>
      <c r="C258" s="84" t="s">
        <v>147</v>
      </c>
      <c r="D258" s="85" t="str">
        <f>C258</f>
        <v>Pure Heart Soul Tempering Elixir</v>
      </c>
      <c r="E258" s="85" t="s">
        <v>320</v>
      </c>
      <c r="F258" s="86">
        <v>2.0</v>
      </c>
      <c r="G258" s="87" t="s">
        <v>379</v>
      </c>
      <c r="H258" s="88" t="str">
        <f t="array" ref="H258">IF(G258="","",INDEX(Herbs!$J:$J,MATCH(G258,Herbs!$B:$B,0)))</f>
        <v/>
      </c>
      <c r="I258" s="13">
        <f t="array" ref="I258">IF(G258:G632="",0, INDEX(Herbs!A:A,MATCH(G258,Herbs!B:B,0)))</f>
        <v>6</v>
      </c>
      <c r="J258" s="89">
        <f t="array" ref="J258">IF(G258="","", SWITCH(INDEX(Herbs!$A:$A,MATCH(G258,Herbs!$B:$B,0)),1,1,2,3,3,9,4,36,5,180,6,1080,0)*F258)</f>
        <v>2160</v>
      </c>
      <c r="K258" s="90" t="str">
        <f t="array" ref="K258">IF(G258="","",INDEX(Herbs!$C:$C,MATCH(G258,Herbs!$B:$B,0)))</f>
        <v>Agitating</v>
      </c>
      <c r="L258" s="89"/>
      <c r="M258" s="91"/>
      <c r="N258" s="88" t="str">
        <f t="array" ref="N258">IF(M258="","",INDEX(Herbs!$J:$J,MATCH(M258,Herbs!$B:$B,0)))</f>
        <v/>
      </c>
      <c r="O258" s="88">
        <f t="array" ref="O258">IF(M258:M632="",0, INDEX(Herbs!A:A,MATCH(M258,Herbs!B:B,0)))</f>
        <v>0</v>
      </c>
      <c r="P258" s="89" t="str">
        <f t="array" ref="P258">IF(M258="","", SWITCH(INDEX(Herbs!$A:$A,MATCH(M258,Herbs!$B:$B,0)),1,1,2,3,3,9,4,36,5,180,6,1080,0)*L258)</f>
        <v/>
      </c>
      <c r="Q258" s="90" t="str">
        <f t="array" ref="Q258">IF(M258="","",INDEX(Herbs!$C:$C,MATCH(M258,Herbs!$B:$B,0)))</f>
        <v/>
      </c>
      <c r="R258" s="89"/>
      <c r="S258" s="91"/>
      <c r="T258" s="88" t="str">
        <f t="array" ref="T258">IF(S258="","",INDEX(Herbs!$J:$J,MATCH(S258,Herbs!$B:$B,0)))</f>
        <v/>
      </c>
      <c r="U258" s="88">
        <f t="array" ref="U258">IF(S258:S632="",0, INDEX(Herbs!A:A,MATCH(S258,Herbs!B:B,0)))</f>
        <v>0</v>
      </c>
      <c r="V258" s="89" t="str">
        <f t="array" ref="V258">IF(S258="","", SWITCH(INDEX(Herbs!$A:$A,MATCH(S258,Herbs!$B:$B,0)),1,1,2,3,3,9,4,36,5,180,6,1080,0)*R258)</f>
        <v/>
      </c>
      <c r="W258" s="90" t="str">
        <f t="array" ref="W258">IF(S258="","",INDEX(Herbs!$C:$C,MATCH(S258,Herbs!$B:$B,0)))</f>
        <v/>
      </c>
    </row>
    <row r="259" ht="41.25" customHeight="1">
      <c r="C259" s="75"/>
      <c r="D259" s="85" t="str">
        <f>C258</f>
        <v>Pure Heart Soul Tempering Elixir</v>
      </c>
      <c r="E259" s="85" t="s">
        <v>322</v>
      </c>
      <c r="F259" s="89"/>
      <c r="G259" s="91"/>
      <c r="H259" s="88" t="str">
        <f t="array" ref="H259">IF(G259="","",INDEX(Herbs!$J:$J,MATCH(G259,Herbs!$B:$B,0)))</f>
        <v/>
      </c>
      <c r="I259" s="13">
        <f t="array" ref="I259">IF(G259:G632="",0, INDEX(Herbs!A:A,MATCH(G259,Herbs!B:B,0)))</f>
        <v>0</v>
      </c>
      <c r="J259" s="89" t="str">
        <f t="array" ref="J259">IF(G259="","", SWITCH(INDEX(Herbs!$A:$A,MATCH(G259,Herbs!$B:$B,0)),1,1,2,3,3,9,4,36,5,180,6,1080,0)*F259)</f>
        <v/>
      </c>
      <c r="K259" s="90" t="str">
        <f t="array" ref="K259">IF(G259="","",INDEX(Herbs!$C:$C,MATCH(G259,Herbs!$B:$B,0)))</f>
        <v/>
      </c>
      <c r="L259" s="89"/>
      <c r="M259" s="91"/>
      <c r="N259" s="88" t="str">
        <f t="array" ref="N259">IF(M259="","",INDEX(Herbs!$J:$J,MATCH(M259,Herbs!$B:$B,0)))</f>
        <v/>
      </c>
      <c r="O259" s="88">
        <f t="array" ref="O259">IF(M259:M632="",0, INDEX(Herbs!A:A,MATCH(M259,Herbs!B:B,0)))</f>
        <v>0</v>
      </c>
      <c r="P259" s="89" t="str">
        <f t="array" ref="P259">IF(M259="","", SWITCH(INDEX(Herbs!$A:$A,MATCH(M259,Herbs!$B:$B,0)),1,1,2,3,3,9,4,36,5,180,6,1080,0)*L259)</f>
        <v/>
      </c>
      <c r="Q259" s="90" t="str">
        <f t="array" ref="Q259">IF(M259="","",INDEX(Herbs!$C:$C,MATCH(M259,Herbs!$B:$B,0)))</f>
        <v/>
      </c>
      <c r="R259" s="89"/>
      <c r="S259" s="91"/>
      <c r="T259" s="88" t="str">
        <f t="array" ref="T259">IF(S259="","",INDEX(Herbs!$J:$J,MATCH(S259,Herbs!$B:$B,0)))</f>
        <v/>
      </c>
      <c r="U259" s="88">
        <f t="array" ref="U259">IF(S259:S632="",0, INDEX(Herbs!A:A,MATCH(S259,Herbs!B:B,0)))</f>
        <v>0</v>
      </c>
      <c r="V259" s="89" t="str">
        <f t="array" ref="V259">IF(S259="","", SWITCH(INDEX(Herbs!$A:$A,MATCH(S259,Herbs!$B:$B,0)),1,1,2,3,3,9,4,36,5,180,6,1080,0)*R259)</f>
        <v/>
      </c>
      <c r="W259" s="90" t="str">
        <f t="array" ref="W259">IF(S259="","",INDEX(Herbs!$C:$C,MATCH(S259,Herbs!$B:$B,0)))</f>
        <v/>
      </c>
    </row>
    <row r="260" ht="41.25" customHeight="1">
      <c r="C260" s="75"/>
      <c r="D260" s="85" t="str">
        <f>C258</f>
        <v>Pure Heart Soul Tempering Elixir</v>
      </c>
      <c r="E260" s="73" t="s">
        <v>323</v>
      </c>
      <c r="F260" s="86">
        <v>2.0</v>
      </c>
      <c r="G260" s="87" t="s">
        <v>380</v>
      </c>
      <c r="H260" s="88" t="str">
        <f t="array" ref="H260">IF(G260="","",INDEX(Herbs!$J:$J,MATCH(G260,Herbs!$B:$B,0)))</f>
        <v/>
      </c>
      <c r="I260" s="13">
        <f t="array" ref="I260">IF(G260:G632="",0, INDEX(Herbs!A:A,MATCH(G260,Herbs!B:B,0)))</f>
        <v>6</v>
      </c>
      <c r="J260" s="89">
        <f t="array" ref="J260">IF(G260="","", SWITCH(INDEX(Herbs!$A:$A,MATCH(G260,Herbs!$B:$B,0)),1,1,2,3,3,9,4,36,5,180,6,1080,0)*F260)</f>
        <v>2160</v>
      </c>
      <c r="K260" s="90" t="str">
        <f t="array" ref="K260">IF(G260="","",INDEX(Herbs!$E:$E,MATCH(G260,Herbs!$B:$B,0)))</f>
        <v>God Transformation</v>
      </c>
      <c r="L260" s="89"/>
      <c r="M260" s="91"/>
      <c r="N260" s="88" t="str">
        <f t="array" ref="N260">IF(M260="","",INDEX(Herbs!$J:$J,MATCH(M260,Herbs!$B:$B,0)))</f>
        <v/>
      </c>
      <c r="O260" s="88">
        <f t="array" ref="O260">IF(M260:M632="",0, INDEX(Herbs!A:A,MATCH(M260,Herbs!B:B,0)))</f>
        <v>0</v>
      </c>
      <c r="P260" s="89" t="str">
        <f t="array" ref="P260">IF(M260="","", SWITCH(INDEX(Herbs!$A:$A,MATCH(M260,Herbs!$B:$B,0)),1,1,2,3,3,9,4,36,5,180,6,1080,0)*L260)</f>
        <v/>
      </c>
      <c r="Q260" s="90" t="str">
        <f t="array" ref="Q260">IF(M260="","",INDEX(Herbs!$E:$E,MATCH(M260,Herbs!$B:$B,0)))</f>
        <v/>
      </c>
      <c r="R260" s="89"/>
      <c r="S260" s="91"/>
      <c r="T260" s="88" t="str">
        <f t="array" ref="T260">IF(S260="","",INDEX(Herbs!$J:$J,MATCH(S260,Herbs!$B:$B,0)))</f>
        <v/>
      </c>
      <c r="U260" s="88">
        <f t="array" ref="U260">IF(S260:S632="",0, INDEX(Herbs!A:A,MATCH(S260,Herbs!B:B,0)))</f>
        <v>0</v>
      </c>
      <c r="V260" s="89" t="str">
        <f t="array" ref="V260">IF(S260="","", SWITCH(INDEX(Herbs!$A:$A,MATCH(S260,Herbs!$B:$B,0)),1,1,2,3,3,9,4,36,5,180,6,1080,0)*R260)</f>
        <v/>
      </c>
      <c r="W260" s="90" t="str">
        <f t="array" ref="W260">IF(S260="","",INDEX(Herbs!$E:$E,MATCH(S260,Herbs!$B:$B,0)))</f>
        <v/>
      </c>
    </row>
    <row r="261" ht="41.25" customHeight="1">
      <c r="C261" s="75"/>
      <c r="D261" s="85" t="str">
        <f>C258</f>
        <v>Pure Heart Soul Tempering Elixir</v>
      </c>
      <c r="E261" s="73" t="s">
        <v>325</v>
      </c>
      <c r="F261" s="89">
        <v>6.0</v>
      </c>
      <c r="G261" s="91" t="s">
        <v>383</v>
      </c>
      <c r="H261" s="88" t="str">
        <f t="array" ref="H261">IF(G261="","",INDEX(Herbs!$J:$J,MATCH(G261,Herbs!$B:$B,0)))</f>
        <v/>
      </c>
      <c r="I261" s="13">
        <f t="array" ref="I261">IF(G261:G632="",0, INDEX(Herbs!A:A,MATCH(G261,Herbs!B:B,0)))</f>
        <v>5</v>
      </c>
      <c r="J261" s="89">
        <f t="array" ref="J261">IF(G261="","", SWITCH(INDEX(Herbs!$A:$A,MATCH(G261,Herbs!$B:$B,0)),1,1,2,3,3,9,4,36,5,180,6,1080,0)*F261)</f>
        <v>1080</v>
      </c>
      <c r="K261" s="90" t="str">
        <f t="array" ref="K261">IF(G261="","",INDEX(Herbs!$E:$E,MATCH(G261,Herbs!$B:$B,0)))</f>
        <v>Soulbuilding</v>
      </c>
      <c r="L261" s="89"/>
      <c r="M261" s="91"/>
      <c r="N261" s="88" t="str">
        <f t="array" ref="N261">IF(M261="","",INDEX(Herbs!$J:$J,MATCH(M261,Herbs!$B:$B,0)))</f>
        <v/>
      </c>
      <c r="O261" s="88">
        <f t="array" ref="O261">IF(M261:M632="",0, INDEX(Herbs!A:A,MATCH(M261,Herbs!B:B,0)))</f>
        <v>0</v>
      </c>
      <c r="P261" s="89" t="str">
        <f t="array" ref="P261">IF(M261="","", SWITCH(INDEX(Herbs!$A:$A,MATCH(M261,Herbs!$B:$B,0)),1,1,2,3,3,9,4,36,5,180,6,1080,0)*L261)</f>
        <v/>
      </c>
      <c r="Q261" s="90" t="str">
        <f t="array" ref="Q261">IF(M261="","",INDEX(Herbs!$E:$E,MATCH(M261,Herbs!$B:$B,0)))</f>
        <v/>
      </c>
      <c r="R261" s="89"/>
      <c r="S261" s="91"/>
      <c r="T261" s="88" t="str">
        <f t="array" ref="T261">IF(S261="","",INDEX(Herbs!$J:$J,MATCH(S261,Herbs!$B:$B,0)))</f>
        <v/>
      </c>
      <c r="U261" s="88">
        <f t="array" ref="U261">IF(S261:S632="",0, INDEX(Herbs!A:A,MATCH(S261,Herbs!B:B,0)))</f>
        <v>0</v>
      </c>
      <c r="V261" s="89" t="str">
        <f t="array" ref="V261">IF(S261="","", SWITCH(INDEX(Herbs!$A:$A,MATCH(S261,Herbs!$B:$B,0)),1,1,2,3,3,9,4,36,5,180,6,1080,0)*R261)</f>
        <v/>
      </c>
      <c r="W261" s="90" t="str">
        <f t="array" ref="W261">IF(S261="","",INDEX(Herbs!$E:$E,MATCH(S261,Herbs!$B:$B,0)))</f>
        <v/>
      </c>
    </row>
    <row r="262" ht="41.25" customHeight="1">
      <c r="A262" s="92"/>
      <c r="B262" s="92"/>
      <c r="C262" s="93"/>
      <c r="D262" s="94" t="str">
        <f>C258</f>
        <v>Pure Heart Soul Tempering Elixir</v>
      </c>
      <c r="E262" s="95" t="s">
        <v>326</v>
      </c>
      <c r="F262" s="96">
        <v>1.0</v>
      </c>
      <c r="G262" s="97" t="s">
        <v>381</v>
      </c>
      <c r="H262" s="98" t="str">
        <f t="array" ref="H262">IF(G262="","",INDEX(Herbs!$J:$J,MATCH(G262,Herbs!$B:$B,0)))</f>
        <v/>
      </c>
      <c r="I262" s="99">
        <f t="array" ref="I262">IF(G262:G632="",0, INDEX(Herbs!A:A,MATCH(G262,Herbs!B:B,0)))</f>
        <v>6</v>
      </c>
      <c r="J262" s="100">
        <f t="array" ref="J262">IF(G262="","", SWITCH(INDEX(Herbs!$A:$A,MATCH(G262,Herbs!$B:$B,0)),1,1,2,3,3,9,4,36,5,180,6,1080,0)*F262)</f>
        <v>1080</v>
      </c>
      <c r="K262" s="101" t="str">
        <f t="array" ref="K262">IF(G262="","",INDEX(Herbs!$G:$G,MATCH(G262,Herbs!$B:$B,0)))</f>
        <v>Cold</v>
      </c>
      <c r="L262" s="100"/>
      <c r="M262" s="97"/>
      <c r="N262" s="98" t="str">
        <f t="array" ref="N262">IF(M262="","",INDEX(Herbs!$J:$J,MATCH(M262,Herbs!$B:$B,0)))</f>
        <v/>
      </c>
      <c r="O262" s="98">
        <f t="array" ref="O262">IF(M262:M632="",0, INDEX(Herbs!A:A,MATCH(M262,Herbs!B:B,0)))</f>
        <v>0</v>
      </c>
      <c r="P262" s="100" t="str">
        <f t="array" ref="P262">IF(M262="","", SWITCH(INDEX(Herbs!$A:$A,MATCH(M262,Herbs!$B:$B,0)),1,1,2,3,3,9,4,36,5,180,6,1080,0)*L262)</f>
        <v/>
      </c>
      <c r="Q262" s="101" t="str">
        <f t="array" ref="Q262">IF(M262="","",INDEX(Herbs!$G:$G,MATCH(M262,Herbs!$B:$B,0)))</f>
        <v/>
      </c>
      <c r="R262" s="100"/>
      <c r="S262" s="97"/>
      <c r="T262" s="98" t="str">
        <f t="array" ref="T262">IF(S262="","",INDEX(Herbs!$J:$J,MATCH(S262,Herbs!$B:$B,0)))</f>
        <v/>
      </c>
      <c r="U262" s="98">
        <f t="array" ref="U262">IF(S262:S632="",0, INDEX(Herbs!A:A,MATCH(S262,Herbs!B:B,0)))</f>
        <v>0</v>
      </c>
      <c r="V262" s="100" t="str">
        <f t="array" ref="V262">IF(S262="","", SWITCH(INDEX(Herbs!$A:$A,MATCH(S262,Herbs!$B:$B,0)),1,1,2,3,3,9,4,36,5,180,6,1080,0)*R262)</f>
        <v/>
      </c>
      <c r="W262" s="101" t="str">
        <f t="array" ref="W262">IF(S262="","",INDEX(Herbs!$G:$G,MATCH(S262,Herbs!$B:$B,0)))</f>
        <v/>
      </c>
    </row>
    <row r="263" ht="41.25" customHeight="1">
      <c r="A263" s="82" t="s">
        <v>150</v>
      </c>
      <c r="B263" s="83">
        <v>1.0</v>
      </c>
      <c r="C263" s="84" t="s">
        <v>149</v>
      </c>
      <c r="D263" s="85" t="str">
        <f>C263</f>
        <v>Minor Qi Elixir</v>
      </c>
      <c r="E263" s="85" t="s">
        <v>320</v>
      </c>
      <c r="F263" s="86">
        <v>5.0</v>
      </c>
      <c r="G263" s="87" t="s">
        <v>351</v>
      </c>
      <c r="H263" s="88" t="str">
        <f t="array" ref="H263">IF(G263="","",INDEX(Herbs!$J:$J,MATCH(G263,Herbs!$B:$B,0)))</f>
        <v/>
      </c>
      <c r="I263" s="13">
        <f t="array" ref="I263">IF(G263:G632="",0, INDEX(Herbs!A:A,MATCH(G263,Herbs!B:B,0)))</f>
        <v>2</v>
      </c>
      <c r="J263" s="89">
        <f t="array" ref="J263">IF(G263="","", SWITCH(INDEX(Herbs!$A:$A,MATCH(G263,Herbs!$B:$B,0)),1,1,2,3,3,9,4,36,5,180,6,1080,0)*F263)</f>
        <v>15</v>
      </c>
      <c r="K263" s="90" t="str">
        <f t="array" ref="K263">IF(G263="","",INDEX(Herbs!$C:$C,MATCH(G263,Herbs!$B:$B,0)))</f>
        <v>Birthing</v>
      </c>
      <c r="L263" s="89"/>
      <c r="M263" s="91"/>
      <c r="N263" s="88" t="str">
        <f t="array" ref="N263">IF(M263="","",INDEX(Herbs!$J:$J,MATCH(M263,Herbs!$B:$B,0)))</f>
        <v/>
      </c>
      <c r="O263" s="88">
        <f t="array" ref="O263">IF(M263:M632="",0, INDEX(Herbs!A:A,MATCH(M263,Herbs!B:B,0)))</f>
        <v>0</v>
      </c>
      <c r="P263" s="89" t="str">
        <f t="array" ref="P263">IF(M263="","", SWITCH(INDEX(Herbs!$A:$A,MATCH(M263,Herbs!$B:$B,0)),1,1,2,3,3,9,4,36,5,180,6,1080,0)*L263)</f>
        <v/>
      </c>
      <c r="Q263" s="90" t="str">
        <f t="array" ref="Q263">IF(M263="","",INDEX(Herbs!$C:$C,MATCH(M263,Herbs!$B:$B,0)))</f>
        <v/>
      </c>
      <c r="R263" s="89"/>
      <c r="S263" s="91"/>
      <c r="T263" s="88" t="str">
        <f t="array" ref="T263">IF(S263="","",INDEX(Herbs!$J:$J,MATCH(S263,Herbs!$B:$B,0)))</f>
        <v/>
      </c>
      <c r="U263" s="88">
        <f t="array" ref="U263">IF(S263:S632="",0, INDEX(Herbs!A:A,MATCH(S263,Herbs!B:B,0)))</f>
        <v>0</v>
      </c>
      <c r="V263" s="89" t="str">
        <f t="array" ref="V263">IF(S263="","", SWITCH(INDEX(Herbs!$A:$A,MATCH(S263,Herbs!$B:$B,0)),1,1,2,3,3,9,4,36,5,180,6,1080,0)*R263)</f>
        <v/>
      </c>
      <c r="W263" s="90" t="str">
        <f t="array" ref="W263">IF(S263="","",INDEX(Herbs!$C:$C,MATCH(S263,Herbs!$B:$B,0)))</f>
        <v/>
      </c>
    </row>
    <row r="264" ht="41.25" customHeight="1">
      <c r="C264" s="75"/>
      <c r="D264" s="85" t="str">
        <f>C263</f>
        <v>Minor Qi Elixir</v>
      </c>
      <c r="E264" s="85" t="s">
        <v>322</v>
      </c>
      <c r="F264" s="89"/>
      <c r="G264" s="91"/>
      <c r="H264" s="88" t="str">
        <f t="array" ref="H264">IF(G264="","",INDEX(Herbs!$J:$J,MATCH(G264,Herbs!$B:$B,0)))</f>
        <v/>
      </c>
      <c r="I264" s="13">
        <f t="array" ref="I264">IF(G264:G632="",0, INDEX(Herbs!A:A,MATCH(G264,Herbs!B:B,0)))</f>
        <v>0</v>
      </c>
      <c r="J264" s="89" t="str">
        <f t="array" ref="J264">IF(G264="","", SWITCH(INDEX(Herbs!$A:$A,MATCH(G264,Herbs!$B:$B,0)),1,1,2,3,3,9,4,36,5,180,6,1080,0)*F264)</f>
        <v/>
      </c>
      <c r="K264" s="90" t="str">
        <f t="array" ref="K264">IF(G264="","",INDEX(Herbs!$C:$C,MATCH(G264,Herbs!$B:$B,0)))</f>
        <v/>
      </c>
      <c r="L264" s="89"/>
      <c r="M264" s="91"/>
      <c r="N264" s="88" t="str">
        <f t="array" ref="N264">IF(M264="","",INDEX(Herbs!$J:$J,MATCH(M264,Herbs!$B:$B,0)))</f>
        <v/>
      </c>
      <c r="O264" s="88">
        <f t="array" ref="O264">IF(M264:M632="",0, INDEX(Herbs!A:A,MATCH(M264,Herbs!B:B,0)))</f>
        <v>0</v>
      </c>
      <c r="P264" s="89" t="str">
        <f t="array" ref="P264">IF(M264="","", SWITCH(INDEX(Herbs!$A:$A,MATCH(M264,Herbs!$B:$B,0)),1,1,2,3,3,9,4,36,5,180,6,1080,0)*L264)</f>
        <v/>
      </c>
      <c r="Q264" s="90" t="str">
        <f t="array" ref="Q264">IF(M264="","",INDEX(Herbs!$C:$C,MATCH(M264,Herbs!$B:$B,0)))</f>
        <v/>
      </c>
      <c r="R264" s="89"/>
      <c r="S264" s="91"/>
      <c r="T264" s="88" t="str">
        <f t="array" ref="T264">IF(S264="","",INDEX(Herbs!$J:$J,MATCH(S264,Herbs!$B:$B,0)))</f>
        <v/>
      </c>
      <c r="U264" s="88">
        <f t="array" ref="U264">IF(S264:S632="",0, INDEX(Herbs!A:A,MATCH(S264,Herbs!B:B,0)))</f>
        <v>0</v>
      </c>
      <c r="V264" s="89" t="str">
        <f t="array" ref="V264">IF(S264="","", SWITCH(INDEX(Herbs!$A:$A,MATCH(S264,Herbs!$B:$B,0)),1,1,2,3,3,9,4,36,5,180,6,1080,0)*R264)</f>
        <v/>
      </c>
      <c r="W264" s="90" t="str">
        <f t="array" ref="W264">IF(S264="","",INDEX(Herbs!$C:$C,MATCH(S264,Herbs!$B:$B,0)))</f>
        <v/>
      </c>
    </row>
    <row r="265" ht="41.25" customHeight="1">
      <c r="C265" s="75"/>
      <c r="D265" s="85" t="str">
        <f>C263</f>
        <v>Minor Qi Elixir</v>
      </c>
      <c r="E265" s="73" t="s">
        <v>323</v>
      </c>
      <c r="F265" s="86"/>
      <c r="G265" s="87"/>
      <c r="H265" s="88" t="str">
        <f t="array" ref="H265">IF(G265="","",INDEX(Herbs!$J:$J,MATCH(G265,Herbs!$B:$B,0)))</f>
        <v/>
      </c>
      <c r="I265" s="13">
        <f t="array" ref="I265">IF(G265:G632="",0, INDEX(Herbs!A:A,MATCH(G265,Herbs!B:B,0)))</f>
        <v>0</v>
      </c>
      <c r="J265" s="89" t="str">
        <f t="array" ref="J265">IF(G265="","", SWITCH(INDEX(Herbs!$A:$A,MATCH(G265,Herbs!$B:$B,0)),1,1,2,3,3,9,4,36,5,180,6,1080,0)*F265)</f>
        <v/>
      </c>
      <c r="K265" s="90" t="str">
        <f t="array" ref="K265">IF(G265="","",INDEX(Herbs!$E:$E,MATCH(G265,Herbs!$B:$B,0)))</f>
        <v/>
      </c>
      <c r="L265" s="89"/>
      <c r="M265" s="91"/>
      <c r="N265" s="88" t="str">
        <f t="array" ref="N265">IF(M265="","",INDEX(Herbs!$J:$J,MATCH(M265,Herbs!$B:$B,0)))</f>
        <v/>
      </c>
      <c r="O265" s="88">
        <f t="array" ref="O265">IF(M265:M632="",0, INDEX(Herbs!A:A,MATCH(M265,Herbs!B:B,0)))</f>
        <v>0</v>
      </c>
      <c r="P265" s="89" t="str">
        <f t="array" ref="P265">IF(M265="","", SWITCH(INDEX(Herbs!$A:$A,MATCH(M265,Herbs!$B:$B,0)),1,1,2,3,3,9,4,36,5,180,6,1080,0)*L265)</f>
        <v/>
      </c>
      <c r="Q265" s="90" t="str">
        <f t="array" ref="Q265">IF(M265="","",INDEX(Herbs!$E:$E,MATCH(M265,Herbs!$B:$B,0)))</f>
        <v/>
      </c>
      <c r="R265" s="89"/>
      <c r="S265" s="91"/>
      <c r="T265" s="88" t="str">
        <f t="array" ref="T265">IF(S265="","",INDEX(Herbs!$J:$J,MATCH(S265,Herbs!$B:$B,0)))</f>
        <v/>
      </c>
      <c r="U265" s="88">
        <f t="array" ref="U265">IF(S265:S632="",0, INDEX(Herbs!A:A,MATCH(S265,Herbs!B:B,0)))</f>
        <v>0</v>
      </c>
      <c r="V265" s="89" t="str">
        <f t="array" ref="V265">IF(S265="","", SWITCH(INDEX(Herbs!$A:$A,MATCH(S265,Herbs!$B:$B,0)),1,1,2,3,3,9,4,36,5,180,6,1080,0)*R265)</f>
        <v/>
      </c>
      <c r="W265" s="90" t="str">
        <f t="array" ref="W265">IF(S265="","",INDEX(Herbs!$E:$E,MATCH(S265,Herbs!$B:$B,0)))</f>
        <v/>
      </c>
    </row>
    <row r="266" ht="41.25" customHeight="1">
      <c r="C266" s="75"/>
      <c r="D266" s="85" t="str">
        <f>C263</f>
        <v>Minor Qi Elixir</v>
      </c>
      <c r="E266" s="73" t="s">
        <v>325</v>
      </c>
      <c r="F266" s="89"/>
      <c r="G266" s="91"/>
      <c r="H266" s="88" t="str">
        <f t="array" ref="H266">IF(G266="","",INDEX(Herbs!$J:$J,MATCH(G266,Herbs!$B:$B,0)))</f>
        <v/>
      </c>
      <c r="I266" s="13">
        <f t="array" ref="I266">IF(G266:G632="",0, INDEX(Herbs!A:A,MATCH(G266,Herbs!B:B,0)))</f>
        <v>0</v>
      </c>
      <c r="J266" s="89" t="str">
        <f t="array" ref="J266">IF(G266="","", SWITCH(INDEX(Herbs!$A:$A,MATCH(G266,Herbs!$B:$B,0)),1,1,2,3,3,9,4,36,5,180,6,1080,0)*F266)</f>
        <v/>
      </c>
      <c r="K266" s="90" t="str">
        <f t="array" ref="K266">IF(G266="","",INDEX(Herbs!$E:$E,MATCH(G266,Herbs!$B:$B,0)))</f>
        <v/>
      </c>
      <c r="L266" s="89"/>
      <c r="M266" s="91"/>
      <c r="N266" s="88" t="str">
        <f t="array" ref="N266">IF(M266="","",INDEX(Herbs!$J:$J,MATCH(M266,Herbs!$B:$B,0)))</f>
        <v/>
      </c>
      <c r="O266" s="88">
        <f t="array" ref="O266">IF(M266:M632="",0, INDEX(Herbs!A:A,MATCH(M266,Herbs!B:B,0)))</f>
        <v>0</v>
      </c>
      <c r="P266" s="89" t="str">
        <f t="array" ref="P266">IF(M266="","", SWITCH(INDEX(Herbs!$A:$A,MATCH(M266,Herbs!$B:$B,0)),1,1,2,3,3,9,4,36,5,180,6,1080,0)*L266)</f>
        <v/>
      </c>
      <c r="Q266" s="90" t="str">
        <f t="array" ref="Q266">IF(M266="","",INDEX(Herbs!$E:$E,MATCH(M266,Herbs!$B:$B,0)))</f>
        <v/>
      </c>
      <c r="R266" s="89"/>
      <c r="S266" s="91"/>
      <c r="T266" s="88" t="str">
        <f t="array" ref="T266">IF(S266="","",INDEX(Herbs!$J:$J,MATCH(S266,Herbs!$B:$B,0)))</f>
        <v/>
      </c>
      <c r="U266" s="88">
        <f t="array" ref="U266">IF(S266:S632="",0, INDEX(Herbs!A:A,MATCH(S266,Herbs!B:B,0)))</f>
        <v>0</v>
      </c>
      <c r="V266" s="89" t="str">
        <f t="array" ref="V266">IF(S266="","", SWITCH(INDEX(Herbs!$A:$A,MATCH(S266,Herbs!$B:$B,0)),1,1,2,3,3,9,4,36,5,180,6,1080,0)*R266)</f>
        <v/>
      </c>
      <c r="W266" s="90" t="str">
        <f t="array" ref="W266">IF(S266="","",INDEX(Herbs!$E:$E,MATCH(S266,Herbs!$B:$B,0)))</f>
        <v/>
      </c>
    </row>
    <row r="267" ht="41.25" customHeight="1">
      <c r="A267" s="92"/>
      <c r="B267" s="92"/>
      <c r="C267" s="93"/>
      <c r="D267" s="94" t="str">
        <f>C263</f>
        <v>Minor Qi Elixir</v>
      </c>
      <c r="E267" s="95" t="s">
        <v>326</v>
      </c>
      <c r="F267" s="96">
        <v>1.0</v>
      </c>
      <c r="G267" s="97" t="s">
        <v>384</v>
      </c>
      <c r="H267" s="98" t="str">
        <f t="array" ref="H267">IF(G267="","",INDEX(Herbs!$J:$J,MATCH(G267,Herbs!$B:$B,0)))</f>
        <v/>
      </c>
      <c r="I267" s="99">
        <f t="array" ref="I267">IF(G267:G632="",0, INDEX(Herbs!A:A,MATCH(G267,Herbs!B:B,0)))</f>
        <v>1</v>
      </c>
      <c r="J267" s="100">
        <f t="array" ref="J267">IF(G267="","", SWITCH(INDEX(Herbs!$A:$A,MATCH(G267,Herbs!$B:$B,0)),1,1,2,3,3,9,4,36,5,180,6,1080,0)*F267)</f>
        <v>1</v>
      </c>
      <c r="K267" s="101" t="str">
        <f t="array" ref="K267">IF(G267="","",INDEX(Herbs!$G:$G,MATCH(G267,Herbs!$B:$B,0)))</f>
        <v>Balanced</v>
      </c>
      <c r="L267" s="100"/>
      <c r="M267" s="97"/>
      <c r="N267" s="98" t="str">
        <f t="array" ref="N267">IF(M267="","",INDEX(Herbs!$J:$J,MATCH(M267,Herbs!$B:$B,0)))</f>
        <v/>
      </c>
      <c r="O267" s="98">
        <f t="array" ref="O267">IF(M267:M632="",0, INDEX(Herbs!A:A,MATCH(M267,Herbs!B:B,0)))</f>
        <v>0</v>
      </c>
      <c r="P267" s="100" t="str">
        <f t="array" ref="P267">IF(M267="","", SWITCH(INDEX(Herbs!$A:$A,MATCH(M267,Herbs!$B:$B,0)),1,1,2,3,3,9,4,36,5,180,6,1080,0)*L267)</f>
        <v/>
      </c>
      <c r="Q267" s="101" t="str">
        <f t="array" ref="Q267">IF(M267="","",INDEX(Herbs!$G:$G,MATCH(M267,Herbs!$B:$B,0)))</f>
        <v/>
      </c>
      <c r="R267" s="100"/>
      <c r="S267" s="97"/>
      <c r="T267" s="98" t="str">
        <f t="array" ref="T267">IF(S267="","",INDEX(Herbs!$J:$J,MATCH(S267,Herbs!$B:$B,0)))</f>
        <v/>
      </c>
      <c r="U267" s="98">
        <f t="array" ref="U267">IF(S267:S632="",0, INDEX(Herbs!A:A,MATCH(S267,Herbs!B:B,0)))</f>
        <v>0</v>
      </c>
      <c r="V267" s="100" t="str">
        <f t="array" ref="V267">IF(S267="","", SWITCH(INDEX(Herbs!$A:$A,MATCH(S267,Herbs!$B:$B,0)),1,1,2,3,3,9,4,36,5,180,6,1080,0)*R267)</f>
        <v/>
      </c>
      <c r="W267" s="101" t="str">
        <f t="array" ref="W267">IF(S267="","",INDEX(Herbs!$G:$G,MATCH(S267,Herbs!$B:$B,0)))</f>
        <v/>
      </c>
    </row>
    <row r="268" ht="41.25" customHeight="1">
      <c r="A268" s="82" t="s">
        <v>150</v>
      </c>
      <c r="B268" s="83">
        <v>2.0</v>
      </c>
      <c r="C268" s="84" t="s">
        <v>152</v>
      </c>
      <c r="D268" s="85" t="str">
        <f>C268</f>
        <v>Moderate Qi Elixir</v>
      </c>
      <c r="E268" s="85" t="s">
        <v>320</v>
      </c>
      <c r="F268" s="86">
        <v>1.0</v>
      </c>
      <c r="G268" s="87" t="s">
        <v>385</v>
      </c>
      <c r="H268" s="88" t="str">
        <f t="array" ref="H268">IF(G268="","",INDEX(Herbs!$J:$J,MATCH(G268,Herbs!$B:$B,0)))</f>
        <v/>
      </c>
      <c r="I268" s="13">
        <f t="array" ref="I268">IF(G268:G632="",0, INDEX(Herbs!A:A,MATCH(G268,Herbs!B:B,0)))</f>
        <v>3</v>
      </c>
      <c r="J268" s="89">
        <f t="array" ref="J268">IF(G268="","", SWITCH(INDEX(Herbs!$A:$A,MATCH(G268,Herbs!$B:$B,0)),1,1,2,3,3,9,4,36,5,180,6,1080,0)*F268)</f>
        <v>9</v>
      </c>
      <c r="K268" s="90" t="str">
        <f t="array" ref="K268">IF(G268="","",INDEX(Herbs!$C:$C,MATCH(G268,Herbs!$B:$B,0)))</f>
        <v>Exorcising</v>
      </c>
      <c r="L268" s="86"/>
      <c r="M268" s="87"/>
      <c r="N268" s="88" t="str">
        <f t="array" ref="N268">IF(M268="","",INDEX(Herbs!$J:$J,MATCH(M268,Herbs!$B:$B,0)))</f>
        <v/>
      </c>
      <c r="O268" s="88">
        <f t="array" ref="O268">IF(M268:M632="",0, INDEX(Herbs!A:A,MATCH(M268,Herbs!B:B,0)))</f>
        <v>0</v>
      </c>
      <c r="P268" s="89" t="str">
        <f t="array" ref="P268">IF(M268="","", SWITCH(INDEX(Herbs!$A:$A,MATCH(M268,Herbs!$B:$B,0)),1,1,2,3,3,9,4,36,5,180,6,1080,0)*L268)</f>
        <v/>
      </c>
      <c r="Q268" s="90" t="str">
        <f t="array" ref="Q268">IF(M268="","",INDEX(Herbs!$C:$C,MATCH(M268,Herbs!$B:$B,0)))</f>
        <v/>
      </c>
      <c r="R268" s="89"/>
      <c r="S268" s="91"/>
      <c r="T268" s="88" t="str">
        <f t="array" ref="T268">IF(S268="","",INDEX(Herbs!$J:$J,MATCH(S268,Herbs!$B:$B,0)))</f>
        <v/>
      </c>
      <c r="U268" s="88">
        <f t="array" ref="U268">IF(S268:S632="",0, INDEX(Herbs!A:A,MATCH(S268,Herbs!B:B,0)))</f>
        <v>0</v>
      </c>
      <c r="V268" s="89" t="str">
        <f t="array" ref="V268">IF(S268="","", SWITCH(INDEX(Herbs!$A:$A,MATCH(S268,Herbs!$B:$B,0)),1,1,2,3,3,9,4,36,5,180,6,1080,0)*R268)</f>
        <v/>
      </c>
      <c r="W268" s="90" t="str">
        <f t="array" ref="W268">IF(S268="","",INDEX(Herbs!$C:$C,MATCH(S268,Herbs!$B:$B,0)))</f>
        <v/>
      </c>
    </row>
    <row r="269" ht="41.25" customHeight="1">
      <c r="C269" s="75"/>
      <c r="D269" s="85" t="str">
        <f>C268</f>
        <v>Moderate Qi Elixir</v>
      </c>
      <c r="E269" s="85" t="s">
        <v>322</v>
      </c>
      <c r="F269" s="89"/>
      <c r="G269" s="91"/>
      <c r="H269" s="88" t="str">
        <f t="array" ref="H269">IF(G269="","",INDEX(Herbs!$J:$J,MATCH(G269,Herbs!$B:$B,0)))</f>
        <v/>
      </c>
      <c r="I269" s="13">
        <f t="array" ref="I269">IF(G269:G632="",0, INDEX(Herbs!A:A,MATCH(G269,Herbs!B:B,0)))</f>
        <v>0</v>
      </c>
      <c r="J269" s="89" t="str">
        <f t="array" ref="J269">IF(G269="","", SWITCH(INDEX(Herbs!$A:$A,MATCH(G269,Herbs!$B:$B,0)),1,1,2,3,3,9,4,36,5,180,6,1080,0)*F269)</f>
        <v/>
      </c>
      <c r="K269" s="90" t="str">
        <f t="array" ref="K269">IF(G269="","",INDEX(Herbs!$C:$C,MATCH(G269,Herbs!$B:$B,0)))</f>
        <v/>
      </c>
      <c r="L269" s="89"/>
      <c r="M269" s="91"/>
      <c r="N269" s="88" t="str">
        <f t="array" ref="N269">IF(M269="","",INDEX(Herbs!$J:$J,MATCH(M269,Herbs!$B:$B,0)))</f>
        <v/>
      </c>
      <c r="O269" s="88">
        <f t="array" ref="O269">IF(M269:M632="",0, INDEX(Herbs!A:A,MATCH(M269,Herbs!B:B,0)))</f>
        <v>0</v>
      </c>
      <c r="P269" s="89" t="str">
        <f t="array" ref="P269">IF(M269="","", SWITCH(INDEX(Herbs!$A:$A,MATCH(M269,Herbs!$B:$B,0)),1,1,2,3,3,9,4,36,5,180,6,1080,0)*L269)</f>
        <v/>
      </c>
      <c r="Q269" s="90" t="str">
        <f t="array" ref="Q269">IF(M269="","",INDEX(Herbs!$C:$C,MATCH(M269,Herbs!$B:$B,0)))</f>
        <v/>
      </c>
      <c r="R269" s="89"/>
      <c r="S269" s="91"/>
      <c r="T269" s="88" t="str">
        <f t="array" ref="T269">IF(S269="","",INDEX(Herbs!$J:$J,MATCH(S269,Herbs!$B:$B,0)))</f>
        <v/>
      </c>
      <c r="U269" s="88">
        <f t="array" ref="U269">IF(S269:S632="",0, INDEX(Herbs!A:A,MATCH(S269,Herbs!B:B,0)))</f>
        <v>0</v>
      </c>
      <c r="V269" s="89" t="str">
        <f t="array" ref="V269">IF(S269="","", SWITCH(INDEX(Herbs!$A:$A,MATCH(S269,Herbs!$B:$B,0)),1,1,2,3,3,9,4,36,5,180,6,1080,0)*R269)</f>
        <v/>
      </c>
      <c r="W269" s="90" t="str">
        <f t="array" ref="W269">IF(S269="","",INDEX(Herbs!$C:$C,MATCH(S269,Herbs!$B:$B,0)))</f>
        <v/>
      </c>
    </row>
    <row r="270" ht="41.25" customHeight="1">
      <c r="C270" s="75"/>
      <c r="D270" s="85" t="str">
        <f>C268</f>
        <v>Moderate Qi Elixir</v>
      </c>
      <c r="E270" s="73" t="s">
        <v>323</v>
      </c>
      <c r="F270" s="86"/>
      <c r="G270" s="87"/>
      <c r="H270" s="88" t="str">
        <f t="array" ref="H270">IF(G270="","",INDEX(Herbs!$J:$J,MATCH(G270,Herbs!$B:$B,0)))</f>
        <v/>
      </c>
      <c r="I270" s="13">
        <f t="array" ref="I270">IF(G270:G632="",0, INDEX(Herbs!A:A,MATCH(G270,Herbs!B:B,0)))</f>
        <v>0</v>
      </c>
      <c r="J270" s="89" t="str">
        <f t="array" ref="J270">IF(G270="","", SWITCH(INDEX(Herbs!$A:$A,MATCH(G270,Herbs!$B:$B,0)),1,1,2,3,3,9,4,36,5,180,6,1080,0)*F270)</f>
        <v/>
      </c>
      <c r="K270" s="90" t="str">
        <f t="array" ref="K270">IF(G270="","",INDEX(Herbs!$E:$E,MATCH(G270,Herbs!$B:$B,0)))</f>
        <v/>
      </c>
      <c r="L270" s="86"/>
      <c r="M270" s="87"/>
      <c r="N270" s="88" t="str">
        <f t="array" ref="N270">IF(M270="","",INDEX(Herbs!$J:$J,MATCH(M270,Herbs!$B:$B,0)))</f>
        <v/>
      </c>
      <c r="O270" s="88">
        <f t="array" ref="O270">IF(M270:M632="",0, INDEX(Herbs!A:A,MATCH(M270,Herbs!B:B,0)))</f>
        <v>0</v>
      </c>
      <c r="P270" s="89" t="str">
        <f t="array" ref="P270">IF(M270="","", SWITCH(INDEX(Herbs!$A:$A,MATCH(M270,Herbs!$B:$B,0)),1,1,2,3,3,9,4,36,5,180,6,1080,0)*L270)</f>
        <v/>
      </c>
      <c r="Q270" s="90" t="str">
        <f t="array" ref="Q270">IF(M270="","",INDEX(Herbs!$E:$E,MATCH(M270,Herbs!$B:$B,0)))</f>
        <v/>
      </c>
      <c r="R270" s="89"/>
      <c r="S270" s="91"/>
      <c r="T270" s="88" t="str">
        <f t="array" ref="T270">IF(S270="","",INDEX(Herbs!$J:$J,MATCH(S270,Herbs!$B:$B,0)))</f>
        <v/>
      </c>
      <c r="U270" s="88">
        <f t="array" ref="U270">IF(S270:S632="",0, INDEX(Herbs!A:A,MATCH(S270,Herbs!B:B,0)))</f>
        <v>0</v>
      </c>
      <c r="V270" s="89" t="str">
        <f t="array" ref="V270">IF(S270="","", SWITCH(INDEX(Herbs!$A:$A,MATCH(S270,Herbs!$B:$B,0)),1,1,2,3,3,9,4,36,5,180,6,1080,0)*R270)</f>
        <v/>
      </c>
      <c r="W270" s="90" t="str">
        <f t="array" ref="W270">IF(S270="","",INDEX(Herbs!$E:$E,MATCH(S270,Herbs!$B:$B,0)))</f>
        <v/>
      </c>
    </row>
    <row r="271" ht="41.25" customHeight="1">
      <c r="C271" s="75"/>
      <c r="D271" s="85" t="str">
        <f>C268</f>
        <v>Moderate Qi Elixir</v>
      </c>
      <c r="E271" s="73" t="s">
        <v>325</v>
      </c>
      <c r="F271" s="89"/>
      <c r="G271" s="91"/>
      <c r="H271" s="88" t="str">
        <f t="array" ref="H271">IF(G271="","",INDEX(Herbs!$J:$J,MATCH(G271,Herbs!$B:$B,0)))</f>
        <v/>
      </c>
      <c r="I271" s="13">
        <f t="array" ref="I271">IF(G271:G632="",0, INDEX(Herbs!A:A,MATCH(G271,Herbs!B:B,0)))</f>
        <v>0</v>
      </c>
      <c r="J271" s="89" t="str">
        <f t="array" ref="J271">IF(G271="","", SWITCH(INDEX(Herbs!$A:$A,MATCH(G271,Herbs!$B:$B,0)),1,1,2,3,3,9,4,36,5,180,6,1080,0)*F271)</f>
        <v/>
      </c>
      <c r="K271" s="90" t="str">
        <f t="array" ref="K271">IF(G271="","",INDEX(Herbs!$E:$E,MATCH(G271,Herbs!$B:$B,0)))</f>
        <v/>
      </c>
      <c r="L271" s="86"/>
      <c r="M271" s="87"/>
      <c r="N271" s="88" t="str">
        <f t="array" ref="N271">IF(M271="","",INDEX(Herbs!$J:$J,MATCH(M271,Herbs!$B:$B,0)))</f>
        <v/>
      </c>
      <c r="O271" s="88">
        <f t="array" ref="O271">IF(M271:M632="",0, INDEX(Herbs!A:A,MATCH(M271,Herbs!B:B,0)))</f>
        <v>0</v>
      </c>
      <c r="P271" s="89" t="str">
        <f t="array" ref="P271">IF(M271="","", SWITCH(INDEX(Herbs!$A:$A,MATCH(M271,Herbs!$B:$B,0)),1,1,2,3,3,9,4,36,5,180,6,1080,0)*L271)</f>
        <v/>
      </c>
      <c r="Q271" s="90" t="str">
        <f t="array" ref="Q271">IF(M271="","",INDEX(Herbs!$E:$E,MATCH(M271,Herbs!$B:$B,0)))</f>
        <v/>
      </c>
      <c r="R271" s="89"/>
      <c r="S271" s="91"/>
      <c r="T271" s="88" t="str">
        <f t="array" ref="T271">IF(S271="","",INDEX(Herbs!$J:$J,MATCH(S271,Herbs!$B:$B,0)))</f>
        <v/>
      </c>
      <c r="U271" s="88">
        <f t="array" ref="U271">IF(S271:S632="",0, INDEX(Herbs!A:A,MATCH(S271,Herbs!B:B,0)))</f>
        <v>0</v>
      </c>
      <c r="V271" s="89" t="str">
        <f t="array" ref="V271">IF(S271="","", SWITCH(INDEX(Herbs!$A:$A,MATCH(S271,Herbs!$B:$B,0)),1,1,2,3,3,9,4,36,5,180,6,1080,0)*R271)</f>
        <v/>
      </c>
      <c r="W271" s="90" t="str">
        <f t="array" ref="W271">IF(S271="","",INDEX(Herbs!$E:$E,MATCH(S271,Herbs!$B:$B,0)))</f>
        <v/>
      </c>
    </row>
    <row r="272" ht="41.25" customHeight="1">
      <c r="A272" s="92"/>
      <c r="B272" s="92"/>
      <c r="C272" s="93"/>
      <c r="D272" s="94" t="str">
        <f>C268</f>
        <v>Moderate Qi Elixir</v>
      </c>
      <c r="E272" s="95" t="s">
        <v>326</v>
      </c>
      <c r="F272" s="96">
        <v>1.0</v>
      </c>
      <c r="G272" s="97" t="s">
        <v>321</v>
      </c>
      <c r="H272" s="98" t="str">
        <f t="array" ref="H272">IF(G272="","",INDEX(Herbs!$J:$J,MATCH(G272,Herbs!$B:$B,0)))</f>
        <v/>
      </c>
      <c r="I272" s="99">
        <f t="array" ref="I272">IF(G272:G632="",0, INDEX(Herbs!A:A,MATCH(G272,Herbs!B:B,0)))</f>
        <v>2</v>
      </c>
      <c r="J272" s="100">
        <f t="array" ref="J272">IF(G272="","", SWITCH(INDEX(Herbs!$A:$A,MATCH(G272,Herbs!$B:$B,0)),1,1,2,3,3,9,4,36,5,180,6,1080,0)*F272)</f>
        <v>3</v>
      </c>
      <c r="K272" s="101" t="str">
        <f t="array" ref="K272">IF(G272="","",INDEX(Herbs!$G:$G,MATCH(G272,Herbs!$B:$B,0)))</f>
        <v>Heat</v>
      </c>
      <c r="L272" s="96"/>
      <c r="M272" s="97"/>
      <c r="N272" s="98" t="str">
        <f t="array" ref="N272">IF(M272="","",INDEX(Herbs!$J:$J,MATCH(M272,Herbs!$B:$B,0)))</f>
        <v/>
      </c>
      <c r="O272" s="98">
        <f t="array" ref="O272">IF(M272:M632="",0, INDEX(Herbs!A:A,MATCH(M272,Herbs!B:B,0)))</f>
        <v>0</v>
      </c>
      <c r="P272" s="100" t="str">
        <f t="array" ref="P272">IF(M272="","", SWITCH(INDEX(Herbs!$A:$A,MATCH(M272,Herbs!$B:$B,0)),1,1,2,3,3,9,4,36,5,180,6,1080,0)*L272)</f>
        <v/>
      </c>
      <c r="Q272" s="101" t="str">
        <f t="array" ref="Q272">IF(M272="","",INDEX(Herbs!$G:$G,MATCH(M272,Herbs!$B:$B,0)))</f>
        <v/>
      </c>
      <c r="R272" s="100"/>
      <c r="S272" s="97"/>
      <c r="T272" s="98" t="str">
        <f t="array" ref="T272">IF(S272="","",INDEX(Herbs!$J:$J,MATCH(S272,Herbs!$B:$B,0)))</f>
        <v/>
      </c>
      <c r="U272" s="98">
        <f t="array" ref="U272">IF(S272:S632="",0, INDEX(Herbs!A:A,MATCH(S272,Herbs!B:B,0)))</f>
        <v>0</v>
      </c>
      <c r="V272" s="100" t="str">
        <f t="array" ref="V272">IF(S272="","", SWITCH(INDEX(Herbs!$A:$A,MATCH(S272,Herbs!$B:$B,0)),1,1,2,3,3,9,4,36,5,180,6,1080,0)*R272)</f>
        <v/>
      </c>
      <c r="W272" s="101" t="str">
        <f t="array" ref="W272">IF(S272="","",INDEX(Herbs!$G:$G,MATCH(S272,Herbs!$B:$B,0)))</f>
        <v/>
      </c>
    </row>
    <row r="273" ht="41.25" customHeight="1">
      <c r="A273" s="82" t="s">
        <v>150</v>
      </c>
      <c r="B273" s="83">
        <v>2.0</v>
      </c>
      <c r="C273" s="84" t="s">
        <v>154</v>
      </c>
      <c r="D273" s="85" t="str">
        <f>C273</f>
        <v>Lesser Qi Elixir</v>
      </c>
      <c r="E273" s="85" t="s">
        <v>320</v>
      </c>
      <c r="F273" s="86">
        <v>3.0</v>
      </c>
      <c r="G273" s="87" t="s">
        <v>351</v>
      </c>
      <c r="H273" s="88" t="str">
        <f t="array" ref="H273">IF(G273="","",INDEX(Herbs!$J:$J,MATCH(G273,Herbs!$B:$B,0)))</f>
        <v/>
      </c>
      <c r="I273" s="13">
        <f t="array" ref="I273">IF(G273:G632="",0, INDEX(Herbs!A:A,MATCH(G273,Herbs!B:B,0)))</f>
        <v>2</v>
      </c>
      <c r="J273" s="89">
        <f t="array" ref="J273">IF(G273="","", SWITCH(INDEX(Herbs!$A:$A,MATCH(G273,Herbs!$B:$B,0)),1,1,2,3,3,9,4,36,5,180,6,1080,0)*F273)</f>
        <v>9</v>
      </c>
      <c r="K273" s="90" t="str">
        <f t="array" ref="K273">IF(G273="","",INDEX(Herbs!$C:$C,MATCH(G273,Herbs!$B:$B,0)))</f>
        <v>Birthing</v>
      </c>
      <c r="L273" s="86">
        <v>1.0</v>
      </c>
      <c r="M273" s="87" t="s">
        <v>331</v>
      </c>
      <c r="N273" s="88" t="str">
        <f t="array" ref="N273">IF(M273="","",INDEX(Herbs!$J:$J,MATCH(M273,Herbs!$B:$B,0)))</f>
        <v/>
      </c>
      <c r="O273" s="88">
        <f t="array" ref="O273">IF(M273:M632="",0, INDEX(Herbs!A:A,MATCH(M273,Herbs!B:B,0)))</f>
        <v>3</v>
      </c>
      <c r="P273" s="89">
        <f t="array" ref="P273">IF(M273="","", SWITCH(INDEX(Herbs!$A:$A,MATCH(M273,Herbs!$B:$B,0)),1,1,2,3,3,9,4,36,5,180,6,1080,0)*L273)</f>
        <v>9</v>
      </c>
      <c r="Q273" s="90" t="str">
        <f t="array" ref="Q273">IF(M273="","",INDEX(Herbs!$C:$C,MATCH(M273,Herbs!$B:$B,0)))</f>
        <v>Birthing</v>
      </c>
      <c r="R273" s="89"/>
      <c r="S273" s="91"/>
      <c r="T273" s="88" t="str">
        <f t="array" ref="T273">IF(S273="","",INDEX(Herbs!$J:$J,MATCH(S273,Herbs!$B:$B,0)))</f>
        <v/>
      </c>
      <c r="U273" s="88">
        <f t="array" ref="U273">IF(S273:S632="",0, INDEX(Herbs!A:A,MATCH(S273,Herbs!B:B,0)))</f>
        <v>0</v>
      </c>
      <c r="V273" s="89" t="str">
        <f t="array" ref="V273">IF(S273="","", SWITCH(INDEX(Herbs!$A:$A,MATCH(S273,Herbs!$B:$B,0)),1,1,2,3,3,9,4,36,5,180,6,1080,0)*R273)</f>
        <v/>
      </c>
      <c r="W273" s="90" t="str">
        <f t="array" ref="W273">IF(S273="","",INDEX(Herbs!$C:$C,MATCH(S273,Herbs!$B:$B,0)))</f>
        <v/>
      </c>
    </row>
    <row r="274" ht="41.25" customHeight="1">
      <c r="C274" s="75"/>
      <c r="D274" s="85" t="str">
        <f>C273</f>
        <v>Lesser Qi Elixir</v>
      </c>
      <c r="E274" s="85" t="s">
        <v>322</v>
      </c>
      <c r="F274" s="89"/>
      <c r="G274" s="91"/>
      <c r="H274" s="88" t="str">
        <f t="array" ref="H274">IF(G274="","",INDEX(Herbs!$J:$J,MATCH(G274,Herbs!$B:$B,0)))</f>
        <v/>
      </c>
      <c r="I274" s="13">
        <f t="array" ref="I274">IF(G274:G632="",0, INDEX(Herbs!A:A,MATCH(G274,Herbs!B:B,0)))</f>
        <v>0</v>
      </c>
      <c r="J274" s="89" t="str">
        <f t="array" ref="J274">IF(G274="","", SWITCH(INDEX(Herbs!$A:$A,MATCH(G274,Herbs!$B:$B,0)),1,1,2,3,3,9,4,36,5,180,6,1080,0)*F274)</f>
        <v/>
      </c>
      <c r="K274" s="90" t="str">
        <f t="array" ref="K274">IF(G274="","",INDEX(Herbs!$C:$C,MATCH(G274,Herbs!$B:$B,0)))</f>
        <v/>
      </c>
      <c r="L274" s="89"/>
      <c r="M274" s="91"/>
      <c r="N274" s="88" t="str">
        <f t="array" ref="N274">IF(M274="","",INDEX(Herbs!$J:$J,MATCH(M274,Herbs!$B:$B,0)))</f>
        <v/>
      </c>
      <c r="O274" s="88">
        <f t="array" ref="O274">IF(M274:M632="",0, INDEX(Herbs!A:A,MATCH(M274,Herbs!B:B,0)))</f>
        <v>0</v>
      </c>
      <c r="P274" s="89" t="str">
        <f t="array" ref="P274">IF(M274="","", SWITCH(INDEX(Herbs!$A:$A,MATCH(M274,Herbs!$B:$B,0)),1,1,2,3,3,9,4,36,5,180,6,1080,0)*L274)</f>
        <v/>
      </c>
      <c r="Q274" s="90" t="str">
        <f t="array" ref="Q274">IF(M274="","",INDEX(Herbs!$C:$C,MATCH(M274,Herbs!$B:$B,0)))</f>
        <v/>
      </c>
      <c r="R274" s="89"/>
      <c r="S274" s="91"/>
      <c r="T274" s="88" t="str">
        <f t="array" ref="T274">IF(S274="","",INDEX(Herbs!$J:$J,MATCH(S274,Herbs!$B:$B,0)))</f>
        <v/>
      </c>
      <c r="U274" s="88">
        <f t="array" ref="U274">IF(S274:S632="",0, INDEX(Herbs!A:A,MATCH(S274,Herbs!B:B,0)))</f>
        <v>0</v>
      </c>
      <c r="V274" s="89" t="str">
        <f t="array" ref="V274">IF(S274="","", SWITCH(INDEX(Herbs!$A:$A,MATCH(S274,Herbs!$B:$B,0)),1,1,2,3,3,9,4,36,5,180,6,1080,0)*R274)</f>
        <v/>
      </c>
      <c r="W274" s="90" t="str">
        <f t="array" ref="W274">IF(S274="","",INDEX(Herbs!$C:$C,MATCH(S274,Herbs!$B:$B,0)))</f>
        <v/>
      </c>
    </row>
    <row r="275" ht="41.25" customHeight="1">
      <c r="C275" s="75"/>
      <c r="D275" s="85" t="str">
        <f>C273</f>
        <v>Lesser Qi Elixir</v>
      </c>
      <c r="E275" s="73" t="s">
        <v>323</v>
      </c>
      <c r="F275" s="86">
        <v>7.0</v>
      </c>
      <c r="G275" s="87" t="s">
        <v>344</v>
      </c>
      <c r="H275" s="88" t="str">
        <f t="array" ref="H275">IF(G275="","",INDEX(Herbs!$J:$J,MATCH(G275,Herbs!$B:$B,0)))</f>
        <v/>
      </c>
      <c r="I275" s="13">
        <f t="array" ref="I275">IF(G275:G632="",0, INDEX(Herbs!A:A,MATCH(G275,Herbs!B:B,0)))</f>
        <v>2</v>
      </c>
      <c r="J275" s="89">
        <f t="array" ref="J275">IF(G275="","", SWITCH(INDEX(Herbs!$A:$A,MATCH(G275,Herbs!$B:$B,0)),1,1,2,3,3,9,4,36,5,180,6,1080,0)*F275)</f>
        <v>21</v>
      </c>
      <c r="K275" s="90" t="str">
        <f t="array" ref="K275">IF(G275="","",INDEX(Herbs!$E:$E,MATCH(G275,Herbs!$B:$B,0)))</f>
        <v>Cultivating</v>
      </c>
      <c r="L275" s="86">
        <v>7.0</v>
      </c>
      <c r="M275" s="87" t="s">
        <v>344</v>
      </c>
      <c r="N275" s="88" t="str">
        <f t="array" ref="N275">IF(M275="","",INDEX(Herbs!$J:$J,MATCH(M275,Herbs!$B:$B,0)))</f>
        <v/>
      </c>
      <c r="O275" s="88">
        <f t="array" ref="O275">IF(M275:M632="",0, INDEX(Herbs!A:A,MATCH(M275,Herbs!B:B,0)))</f>
        <v>2</v>
      </c>
      <c r="P275" s="89">
        <f t="array" ref="P275">IF(M275="","", SWITCH(INDEX(Herbs!$A:$A,MATCH(M275,Herbs!$B:$B,0)),1,1,2,3,3,9,4,36,5,180,6,1080,0)*L275)</f>
        <v>21</v>
      </c>
      <c r="Q275" s="90" t="str">
        <f t="array" ref="Q275">IF(M275="","",INDEX(Herbs!$E:$E,MATCH(M275,Herbs!$B:$B,0)))</f>
        <v>Cultivating</v>
      </c>
      <c r="R275" s="89"/>
      <c r="S275" s="91"/>
      <c r="T275" s="88" t="str">
        <f t="array" ref="T275">IF(S275="","",INDEX(Herbs!$J:$J,MATCH(S275,Herbs!$B:$B,0)))</f>
        <v/>
      </c>
      <c r="U275" s="88">
        <f t="array" ref="U275">IF(S275:S632="",0, INDEX(Herbs!A:A,MATCH(S275,Herbs!B:B,0)))</f>
        <v>0</v>
      </c>
      <c r="V275" s="89" t="str">
        <f t="array" ref="V275">IF(S275="","", SWITCH(INDEX(Herbs!$A:$A,MATCH(S275,Herbs!$B:$B,0)),1,1,2,3,3,9,4,36,5,180,6,1080,0)*R275)</f>
        <v/>
      </c>
      <c r="W275" s="90" t="str">
        <f t="array" ref="W275">IF(S275="","",INDEX(Herbs!$E:$E,MATCH(S275,Herbs!$B:$B,0)))</f>
        <v/>
      </c>
    </row>
    <row r="276" ht="41.25" customHeight="1">
      <c r="C276" s="75"/>
      <c r="D276" s="85" t="str">
        <f>C273</f>
        <v>Lesser Qi Elixir</v>
      </c>
      <c r="E276" s="73" t="s">
        <v>325</v>
      </c>
      <c r="F276" s="89"/>
      <c r="G276" s="91"/>
      <c r="H276" s="88" t="str">
        <f t="array" ref="H276">IF(G276="","",INDEX(Herbs!$J:$J,MATCH(G276,Herbs!$B:$B,0)))</f>
        <v/>
      </c>
      <c r="I276" s="13">
        <f t="array" ref="I276">IF(G276:G632="",0, INDEX(Herbs!A:A,MATCH(G276,Herbs!B:B,0)))</f>
        <v>0</v>
      </c>
      <c r="J276" s="89" t="str">
        <f t="array" ref="J276">IF(G276="","", SWITCH(INDEX(Herbs!$A:$A,MATCH(G276,Herbs!$B:$B,0)),1,1,2,3,3,9,4,36,5,180,6,1080,0)*F276)</f>
        <v/>
      </c>
      <c r="K276" s="90" t="str">
        <f t="array" ref="K276">IF(G276="","",INDEX(Herbs!$E:$E,MATCH(G276,Herbs!$B:$B,0)))</f>
        <v/>
      </c>
      <c r="L276" s="89"/>
      <c r="M276" s="91"/>
      <c r="N276" s="88" t="str">
        <f t="array" ref="N276">IF(M276="","",INDEX(Herbs!$J:$J,MATCH(M276,Herbs!$B:$B,0)))</f>
        <v/>
      </c>
      <c r="O276" s="88">
        <f t="array" ref="O276">IF(M276:M632="",0, INDEX(Herbs!A:A,MATCH(M276,Herbs!B:B,0)))</f>
        <v>0</v>
      </c>
      <c r="P276" s="89" t="str">
        <f t="array" ref="P276">IF(M276="","", SWITCH(INDEX(Herbs!$A:$A,MATCH(M276,Herbs!$B:$B,0)),1,1,2,3,3,9,4,36,5,180,6,1080,0)*L276)</f>
        <v/>
      </c>
      <c r="Q276" s="90" t="str">
        <f t="array" ref="Q276">IF(M276="","",INDEX(Herbs!$E:$E,MATCH(M276,Herbs!$B:$B,0)))</f>
        <v/>
      </c>
      <c r="R276" s="89"/>
      <c r="S276" s="91"/>
      <c r="T276" s="88" t="str">
        <f t="array" ref="T276">IF(S276="","",INDEX(Herbs!$J:$J,MATCH(S276,Herbs!$B:$B,0)))</f>
        <v/>
      </c>
      <c r="U276" s="88">
        <f t="array" ref="U276">IF(S276:S632="",0, INDEX(Herbs!A:A,MATCH(S276,Herbs!B:B,0)))</f>
        <v>0</v>
      </c>
      <c r="V276" s="89" t="str">
        <f t="array" ref="V276">IF(S276="","", SWITCH(INDEX(Herbs!$A:$A,MATCH(S276,Herbs!$B:$B,0)),1,1,2,3,3,9,4,36,5,180,6,1080,0)*R276)</f>
        <v/>
      </c>
      <c r="W276" s="90" t="str">
        <f t="array" ref="W276">IF(S276="","",INDEX(Herbs!$E:$E,MATCH(S276,Herbs!$B:$B,0)))</f>
        <v/>
      </c>
    </row>
    <row r="277" ht="41.25" customHeight="1">
      <c r="A277" s="92"/>
      <c r="B277" s="92"/>
      <c r="C277" s="93"/>
      <c r="D277" s="94" t="str">
        <f>C273</f>
        <v>Lesser Qi Elixir</v>
      </c>
      <c r="E277" s="95" t="s">
        <v>326</v>
      </c>
      <c r="F277" s="96">
        <v>1.0</v>
      </c>
      <c r="G277" s="97" t="s">
        <v>338</v>
      </c>
      <c r="H277" s="98" t="str">
        <f t="array" ref="H277">IF(G277="","",INDEX(Herbs!$J:$J,MATCH(G277,Herbs!$B:$B,0)))</f>
        <v/>
      </c>
      <c r="I277" s="99">
        <f t="array" ref="I277">IF(G277:G632="",0, INDEX(Herbs!A:A,MATCH(G277,Herbs!B:B,0)))</f>
        <v>2</v>
      </c>
      <c r="J277" s="100">
        <f t="array" ref="J277">IF(G277="","", SWITCH(INDEX(Herbs!$A:$A,MATCH(G277,Herbs!$B:$B,0)),1,1,2,3,3,9,4,36,5,180,6,1080,0)*F277)</f>
        <v>3</v>
      </c>
      <c r="K277" s="101" t="str">
        <f t="array" ref="K277">IF(G277="","",INDEX(Herbs!$G:$G,MATCH(G277,Herbs!$B:$B,0)))</f>
        <v>Heat</v>
      </c>
      <c r="L277" s="96">
        <v>1.0</v>
      </c>
      <c r="M277" s="97" t="s">
        <v>346</v>
      </c>
      <c r="N277" s="98" t="str">
        <f t="array" ref="N277">IF(M277="","",INDEX(Herbs!$J:$J,MATCH(M277,Herbs!$B:$B,0)))</f>
        <v/>
      </c>
      <c r="O277" s="98">
        <f t="array" ref="O277">IF(M277:M632="",0, INDEX(Herbs!A:A,MATCH(M277,Herbs!B:B,0)))</f>
        <v>2</v>
      </c>
      <c r="P277" s="100">
        <f t="array" ref="P277">IF(M277="","", SWITCH(INDEX(Herbs!$A:$A,MATCH(M277,Herbs!$B:$B,0)),1,1,2,3,3,9,4,36,5,180,6,1080,0)*L277)</f>
        <v>3</v>
      </c>
      <c r="Q277" s="101" t="str">
        <f t="array" ref="Q277">IF(M277="","",INDEX(Herbs!$G:$G,MATCH(M277,Herbs!$B:$B,0)))</f>
        <v>Balanced</v>
      </c>
      <c r="R277" s="100"/>
      <c r="S277" s="97"/>
      <c r="T277" s="98" t="str">
        <f t="array" ref="T277">IF(S277="","",INDEX(Herbs!$J:$J,MATCH(S277,Herbs!$B:$B,0)))</f>
        <v/>
      </c>
      <c r="U277" s="98">
        <f t="array" ref="U277">IF(S277:S632="",0, INDEX(Herbs!A:A,MATCH(S277,Herbs!B:B,0)))</f>
        <v>0</v>
      </c>
      <c r="V277" s="100" t="str">
        <f t="array" ref="V277">IF(S277="","", SWITCH(INDEX(Herbs!$A:$A,MATCH(S277,Herbs!$B:$B,0)),1,1,2,3,3,9,4,36,5,180,6,1080,0)*R277)</f>
        <v/>
      </c>
      <c r="W277" s="101" t="str">
        <f t="array" ref="W277">IF(S277="","",INDEX(Herbs!$G:$G,MATCH(S277,Herbs!$B:$B,0)))</f>
        <v/>
      </c>
    </row>
    <row r="278" ht="41.25" customHeight="1">
      <c r="A278" s="82" t="s">
        <v>150</v>
      </c>
      <c r="B278" s="83">
        <v>3.0</v>
      </c>
      <c r="C278" s="84" t="s">
        <v>156</v>
      </c>
      <c r="D278" s="85" t="str">
        <f>C278</f>
        <v>Greater Qi Elixir</v>
      </c>
      <c r="E278" s="85" t="s">
        <v>320</v>
      </c>
      <c r="F278" s="86">
        <v>4.0</v>
      </c>
      <c r="G278" s="87" t="s">
        <v>367</v>
      </c>
      <c r="H278" s="88" t="str">
        <f t="array" ref="H278">IF(G278="","",INDEX(Herbs!$J:$J,MATCH(G278,Herbs!$B:$B,0)))</f>
        <v/>
      </c>
      <c r="I278" s="13">
        <f t="array" ref="I278">IF(G278:G632="",0, INDEX(Herbs!A:A,MATCH(G278,Herbs!B:B,0)))</f>
        <v>3</v>
      </c>
      <c r="J278" s="89">
        <f t="array" ref="J278">IF(G278="","", SWITCH(INDEX(Herbs!$A:$A,MATCH(G278,Herbs!$B:$B,0)),1,1,2,3,3,9,4,36,5,180,6,1080,0)*F278)</f>
        <v>36</v>
      </c>
      <c r="K278" s="90" t="str">
        <f t="array" ref="K278">IF(G278="","",INDEX(Herbs!$C:$C,MATCH(G278,Herbs!$B:$B,0)))</f>
        <v>Birthing</v>
      </c>
      <c r="L278" s="89">
        <v>4.0</v>
      </c>
      <c r="M278" s="91" t="s">
        <v>339</v>
      </c>
      <c r="N278" s="88" t="str">
        <f t="array" ref="N278">IF(M278="","",INDEX(Herbs!$J:$J,MATCH(M278,Herbs!$B:$B,0)))</f>
        <v/>
      </c>
      <c r="O278" s="88">
        <f t="array" ref="O278">IF(M278:M632="",0, INDEX(Herbs!A:A,MATCH(M278,Herbs!B:B,0)))</f>
        <v>3</v>
      </c>
      <c r="P278" s="89">
        <f t="array" ref="P278">IF(M278="","", SWITCH(INDEX(Herbs!$A:$A,MATCH(M278,Herbs!$B:$B,0)),1,1,2,3,3,9,4,36,5,180,6,1080,0)*L278)</f>
        <v>36</v>
      </c>
      <c r="Q278" s="90" t="str">
        <f t="array" ref="Q278">IF(M278="","",INDEX(Herbs!$C:$C,MATCH(M278,Herbs!$B:$B,0)))</f>
        <v>Birthing</v>
      </c>
      <c r="R278" s="89"/>
      <c r="S278" s="91"/>
      <c r="T278" s="88" t="str">
        <f t="array" ref="T278">IF(S278="","",INDEX(Herbs!$J:$J,MATCH(S278,Herbs!$B:$B,0)))</f>
        <v/>
      </c>
      <c r="U278" s="88">
        <f t="array" ref="U278">IF(S278:S632="",0, INDEX(Herbs!A:A,MATCH(S278,Herbs!B:B,0)))</f>
        <v>0</v>
      </c>
      <c r="V278" s="89" t="str">
        <f t="array" ref="V278">IF(S278="","", SWITCH(INDEX(Herbs!$A:$A,MATCH(S278,Herbs!$B:$B,0)),1,1,2,3,3,9,4,36,5,180,6,1080,0)*R278)</f>
        <v/>
      </c>
      <c r="W278" s="90" t="str">
        <f t="array" ref="W278">IF(S278="","",INDEX(Herbs!$C:$C,MATCH(S278,Herbs!$B:$B,0)))</f>
        <v/>
      </c>
    </row>
    <row r="279" ht="41.25" customHeight="1">
      <c r="C279" s="75"/>
      <c r="D279" s="85" t="str">
        <f>C278</f>
        <v>Greater Qi Elixir</v>
      </c>
      <c r="E279" s="85" t="s">
        <v>322</v>
      </c>
      <c r="F279" s="89"/>
      <c r="G279" s="91"/>
      <c r="H279" s="88" t="str">
        <f t="array" ref="H279">IF(G279="","",INDEX(Herbs!$J:$J,MATCH(G279,Herbs!$B:$B,0)))</f>
        <v/>
      </c>
      <c r="I279" s="13">
        <f t="array" ref="I279">IF(G279:G632="",0, INDEX(Herbs!A:A,MATCH(G279,Herbs!B:B,0)))</f>
        <v>0</v>
      </c>
      <c r="J279" s="89" t="str">
        <f t="array" ref="J279">IF(G279="","", SWITCH(INDEX(Herbs!$A:$A,MATCH(G279,Herbs!$B:$B,0)),1,1,2,3,3,9,4,36,5,180,6,1080,0)*F279)</f>
        <v/>
      </c>
      <c r="K279" s="90" t="str">
        <f t="array" ref="K279">IF(G279="","",INDEX(Herbs!$C:$C,MATCH(G279,Herbs!$B:$B,0)))</f>
        <v/>
      </c>
      <c r="L279" s="89"/>
      <c r="M279" s="91"/>
      <c r="N279" s="88" t="str">
        <f t="array" ref="N279">IF(M279="","",INDEX(Herbs!$J:$J,MATCH(M279,Herbs!$B:$B,0)))</f>
        <v/>
      </c>
      <c r="O279" s="88">
        <f t="array" ref="O279">IF(M279:M632="",0, INDEX(Herbs!A:A,MATCH(M279,Herbs!B:B,0)))</f>
        <v>0</v>
      </c>
      <c r="P279" s="89" t="str">
        <f t="array" ref="P279">IF(M279="","", SWITCH(INDEX(Herbs!$A:$A,MATCH(M279,Herbs!$B:$B,0)),1,1,2,3,3,9,4,36,5,180,6,1080,0)*L279)</f>
        <v/>
      </c>
      <c r="Q279" s="90" t="str">
        <f t="array" ref="Q279">IF(M279="","",INDEX(Herbs!$C:$C,MATCH(M279,Herbs!$B:$B,0)))</f>
        <v/>
      </c>
      <c r="R279" s="89"/>
      <c r="S279" s="91"/>
      <c r="T279" s="88" t="str">
        <f t="array" ref="T279">IF(S279="","",INDEX(Herbs!$J:$J,MATCH(S279,Herbs!$B:$B,0)))</f>
        <v/>
      </c>
      <c r="U279" s="88">
        <f t="array" ref="U279">IF(S279:S632="",0, INDEX(Herbs!A:A,MATCH(S279,Herbs!B:B,0)))</f>
        <v>0</v>
      </c>
      <c r="V279" s="89" t="str">
        <f t="array" ref="V279">IF(S279="","", SWITCH(INDEX(Herbs!$A:$A,MATCH(S279,Herbs!$B:$B,0)),1,1,2,3,3,9,4,36,5,180,6,1080,0)*R279)</f>
        <v/>
      </c>
      <c r="W279" s="90" t="str">
        <f t="array" ref="W279">IF(S279="","",INDEX(Herbs!$C:$C,MATCH(S279,Herbs!$B:$B,0)))</f>
        <v/>
      </c>
    </row>
    <row r="280" ht="41.25" customHeight="1">
      <c r="C280" s="75"/>
      <c r="D280" s="85" t="str">
        <f>C278</f>
        <v>Greater Qi Elixir</v>
      </c>
      <c r="E280" s="73" t="s">
        <v>323</v>
      </c>
      <c r="F280" s="86">
        <v>5.0</v>
      </c>
      <c r="G280" s="87" t="s">
        <v>331</v>
      </c>
      <c r="H280" s="88" t="str">
        <f t="array" ref="H280">IF(G280="","",INDEX(Herbs!$J:$J,MATCH(G280,Herbs!$B:$B,0)))</f>
        <v/>
      </c>
      <c r="I280" s="13">
        <f t="array" ref="I280">IF(G280:G632="",0, INDEX(Herbs!A:A,MATCH(G280,Herbs!B:B,0)))</f>
        <v>3</v>
      </c>
      <c r="J280" s="89">
        <f t="array" ref="J280">IF(G280="","", SWITCH(INDEX(Herbs!$A:$A,MATCH(G280,Herbs!$B:$B,0)),1,1,2,3,3,9,4,36,5,180,6,1080,0)*F280)</f>
        <v>45</v>
      </c>
      <c r="K280" s="90" t="str">
        <f t="array" ref="K280">IF(G280="","",INDEX(Herbs!$E:$E,MATCH(G280,Herbs!$B:$B,0)))</f>
        <v>Cultivating</v>
      </c>
      <c r="L280" s="89">
        <v>5.0</v>
      </c>
      <c r="M280" s="91" t="s">
        <v>331</v>
      </c>
      <c r="N280" s="88" t="str">
        <f t="array" ref="N280">IF(M280="","",INDEX(Herbs!$J:$J,MATCH(M280,Herbs!$B:$B,0)))</f>
        <v/>
      </c>
      <c r="O280" s="88">
        <f t="array" ref="O280">IF(M280:M632="",0, INDEX(Herbs!A:A,MATCH(M280,Herbs!B:B,0)))</f>
        <v>3</v>
      </c>
      <c r="P280" s="89">
        <f t="array" ref="P280">IF(M280="","", SWITCH(INDEX(Herbs!$A:$A,MATCH(M280,Herbs!$B:$B,0)),1,1,2,3,3,9,4,36,5,180,6,1080,0)*L280)</f>
        <v>45</v>
      </c>
      <c r="Q280" s="90" t="str">
        <f t="array" ref="Q280">IF(M280="","",INDEX(Herbs!$E:$E,MATCH(M280,Herbs!$B:$B,0)))</f>
        <v>Cultivating</v>
      </c>
      <c r="R280" s="89"/>
      <c r="S280" s="91"/>
      <c r="T280" s="88" t="str">
        <f t="array" ref="T280">IF(S280="","",INDEX(Herbs!$J:$J,MATCH(S280,Herbs!$B:$B,0)))</f>
        <v/>
      </c>
      <c r="U280" s="88">
        <f t="array" ref="U280">IF(S280:S632="",0, INDEX(Herbs!A:A,MATCH(S280,Herbs!B:B,0)))</f>
        <v>0</v>
      </c>
      <c r="V280" s="89" t="str">
        <f t="array" ref="V280">IF(S280="","", SWITCH(INDEX(Herbs!$A:$A,MATCH(S280,Herbs!$B:$B,0)),1,1,2,3,3,9,4,36,5,180,6,1080,0)*R280)</f>
        <v/>
      </c>
      <c r="W280" s="90" t="str">
        <f t="array" ref="W280">IF(S280="","",INDEX(Herbs!$E:$E,MATCH(S280,Herbs!$B:$B,0)))</f>
        <v/>
      </c>
    </row>
    <row r="281" ht="41.25" customHeight="1">
      <c r="C281" s="75"/>
      <c r="D281" s="85" t="str">
        <f>C278</f>
        <v>Greater Qi Elixir</v>
      </c>
      <c r="E281" s="73" t="s">
        <v>325</v>
      </c>
      <c r="F281" s="89">
        <v>2.0</v>
      </c>
      <c r="G281" s="91" t="s">
        <v>367</v>
      </c>
      <c r="H281" s="88" t="str">
        <f t="array" ref="H281">IF(G281="","",INDEX(Herbs!$J:$J,MATCH(G281,Herbs!$B:$B,0)))</f>
        <v/>
      </c>
      <c r="I281" s="13">
        <f t="array" ref="I281">IF(G281:G632="",0, INDEX(Herbs!A:A,MATCH(G281,Herbs!B:B,0)))</f>
        <v>3</v>
      </c>
      <c r="J281" s="89">
        <f t="array" ref="J281">IF(G281="","", SWITCH(INDEX(Herbs!$A:$A,MATCH(G281,Herbs!$B:$B,0)),1,1,2,3,3,9,4,36,5,180,6,1080,0)*F281)</f>
        <v>18</v>
      </c>
      <c r="K281" s="90" t="str">
        <f t="array" ref="K281">IF(G281="","",INDEX(Herbs!$E:$E,MATCH(G281,Herbs!$B:$B,0)))</f>
        <v>Tempering</v>
      </c>
      <c r="L281" s="89">
        <v>2.0</v>
      </c>
      <c r="M281" s="91" t="s">
        <v>367</v>
      </c>
      <c r="N281" s="88" t="str">
        <f t="array" ref="N281">IF(M281="","",INDEX(Herbs!$J:$J,MATCH(M281,Herbs!$B:$B,0)))</f>
        <v/>
      </c>
      <c r="O281" s="88">
        <f t="array" ref="O281">IF(M281:M632="",0, INDEX(Herbs!A:A,MATCH(M281,Herbs!B:B,0)))</f>
        <v>3</v>
      </c>
      <c r="P281" s="89">
        <f t="array" ref="P281">IF(M281="","", SWITCH(INDEX(Herbs!$A:$A,MATCH(M281,Herbs!$B:$B,0)),1,1,2,3,3,9,4,36,5,180,6,1080,0)*L281)</f>
        <v>18</v>
      </c>
      <c r="Q281" s="90" t="str">
        <f t="array" ref="Q281">IF(M281="","",INDEX(Herbs!$E:$E,MATCH(M281,Herbs!$B:$B,0)))</f>
        <v>Tempering</v>
      </c>
      <c r="R281" s="89"/>
      <c r="S281" s="91"/>
      <c r="T281" s="88" t="str">
        <f t="array" ref="T281">IF(S281="","",INDEX(Herbs!$J:$J,MATCH(S281,Herbs!$B:$B,0)))</f>
        <v/>
      </c>
      <c r="U281" s="88">
        <f t="array" ref="U281">IF(S281:S632="",0, INDEX(Herbs!A:A,MATCH(S281,Herbs!B:B,0)))</f>
        <v>0</v>
      </c>
      <c r="V281" s="89" t="str">
        <f t="array" ref="V281">IF(S281="","", SWITCH(INDEX(Herbs!$A:$A,MATCH(S281,Herbs!$B:$B,0)),1,1,2,3,3,9,4,36,5,180,6,1080,0)*R281)</f>
        <v/>
      </c>
      <c r="W281" s="90" t="str">
        <f t="array" ref="W281">IF(S281="","",INDEX(Herbs!$E:$E,MATCH(S281,Herbs!$B:$B,0)))</f>
        <v/>
      </c>
    </row>
    <row r="282" ht="41.25" customHeight="1">
      <c r="A282" s="92"/>
      <c r="B282" s="92"/>
      <c r="C282" s="93"/>
      <c r="D282" s="94" t="str">
        <f>C278</f>
        <v>Greater Qi Elixir</v>
      </c>
      <c r="E282" s="95" t="s">
        <v>326</v>
      </c>
      <c r="F282" s="96">
        <v>1.0</v>
      </c>
      <c r="G282" s="97" t="s">
        <v>332</v>
      </c>
      <c r="H282" s="98" t="str">
        <f t="array" ref="H282">IF(G282="","",INDEX(Herbs!$J:$J,MATCH(G282,Herbs!$B:$B,0)))</f>
        <v/>
      </c>
      <c r="I282" s="99">
        <f t="array" ref="I282">IF(G282:G632="",0, INDEX(Herbs!A:A,MATCH(G282,Herbs!B:B,0)))</f>
        <v>3</v>
      </c>
      <c r="J282" s="100">
        <f t="array" ref="J282">IF(G282="","", SWITCH(INDEX(Herbs!$A:$A,MATCH(G282,Herbs!$B:$B,0)),1,1,2,3,3,9,4,36,5,180,6,1080,0)*F282)</f>
        <v>9</v>
      </c>
      <c r="K282" s="101" t="str">
        <f t="array" ref="K282">IF(G282="","",INDEX(Herbs!$G:$G,MATCH(G282,Herbs!$B:$B,0)))</f>
        <v>Cold</v>
      </c>
      <c r="L282" s="100">
        <v>1.0</v>
      </c>
      <c r="M282" s="97" t="s">
        <v>329</v>
      </c>
      <c r="N282" s="98" t="str">
        <f t="array" ref="N282">IF(M282="","",INDEX(Herbs!$J:$J,MATCH(M282,Herbs!$B:$B,0)))</f>
        <v/>
      </c>
      <c r="O282" s="98">
        <f t="array" ref="O282">IF(M282:M632="",0, INDEX(Herbs!A:A,MATCH(M282,Herbs!B:B,0)))</f>
        <v>3</v>
      </c>
      <c r="P282" s="100">
        <f t="array" ref="P282">IF(M282="","", SWITCH(INDEX(Herbs!$A:$A,MATCH(M282,Herbs!$B:$B,0)),1,1,2,3,3,9,4,36,5,180,6,1080,0)*L282)</f>
        <v>9</v>
      </c>
      <c r="Q282" s="101" t="str">
        <f t="array" ref="Q282">IF(M282="","",INDEX(Herbs!$G:$G,MATCH(M282,Herbs!$B:$B,0)))</f>
        <v>Balanced</v>
      </c>
      <c r="R282" s="100"/>
      <c r="S282" s="97"/>
      <c r="T282" s="98" t="str">
        <f t="array" ref="T282">IF(S282="","",INDEX(Herbs!$J:$J,MATCH(S282,Herbs!$B:$B,0)))</f>
        <v/>
      </c>
      <c r="U282" s="98">
        <f t="array" ref="U282">IF(S282:S632="",0, INDEX(Herbs!A:A,MATCH(S282,Herbs!B:B,0)))</f>
        <v>0</v>
      </c>
      <c r="V282" s="100" t="str">
        <f t="array" ref="V282">IF(S282="","", SWITCH(INDEX(Herbs!$A:$A,MATCH(S282,Herbs!$B:$B,0)),1,1,2,3,3,9,4,36,5,180,6,1080,0)*R282)</f>
        <v/>
      </c>
      <c r="W282" s="101" t="str">
        <f t="array" ref="W282">IF(S282="","",INDEX(Herbs!$G:$G,MATCH(S282,Herbs!$B:$B,0)))</f>
        <v/>
      </c>
    </row>
    <row r="283" ht="41.25" customHeight="1">
      <c r="A283" s="82" t="s">
        <v>150</v>
      </c>
      <c r="B283" s="83">
        <v>4.0</v>
      </c>
      <c r="C283" s="84" t="s">
        <v>158</v>
      </c>
      <c r="D283" s="85" t="str">
        <f>C283</f>
        <v>Expert Qi Elixir</v>
      </c>
      <c r="E283" s="85" t="s">
        <v>320</v>
      </c>
      <c r="F283" s="86">
        <v>2.0</v>
      </c>
      <c r="G283" s="87" t="s">
        <v>386</v>
      </c>
      <c r="H283" s="88" t="str">
        <f t="array" ref="H283">IF(G283="","",INDEX(Herbs!$J:$J,MATCH(G283,Herbs!$B:$B,0)))</f>
        <v/>
      </c>
      <c r="I283" s="13">
        <f t="array" ref="I283">IF(G283:G632="",0, INDEX(Herbs!A:A,MATCH(G283,Herbs!B:B,0)))</f>
        <v>4</v>
      </c>
      <c r="J283" s="89">
        <f t="array" ref="J283">IF(G283="","", SWITCH(INDEX(Herbs!$A:$A,MATCH(G283,Herbs!$B:$B,0)),1,1,2,3,3,9,4,36,5,180,6,1080,0)*F283)</f>
        <v>72</v>
      </c>
      <c r="K283" s="90" t="str">
        <f t="array" ref="K283">IF(G283="","",INDEX(Herbs!$C:$C,MATCH(G283,Herbs!$B:$B,0)))</f>
        <v>Birthing</v>
      </c>
      <c r="L283" s="89">
        <v>8.0</v>
      </c>
      <c r="M283" s="91" t="s">
        <v>367</v>
      </c>
      <c r="N283" s="88" t="str">
        <f t="array" ref="N283">IF(M283="","",INDEX(Herbs!$J:$J,MATCH(M283,Herbs!$B:$B,0)))</f>
        <v/>
      </c>
      <c r="O283" s="88">
        <f t="array" ref="O283">IF(M283:M632="",0, INDEX(Herbs!A:A,MATCH(M283,Herbs!B:B,0)))</f>
        <v>3</v>
      </c>
      <c r="P283" s="89">
        <f t="array" ref="P283">IF(M283="","", SWITCH(INDEX(Herbs!$A:$A,MATCH(M283,Herbs!$B:$B,0)),1,1,2,3,3,9,4,36,5,180,6,1080,0)*L283)</f>
        <v>72</v>
      </c>
      <c r="Q283" s="90" t="str">
        <f t="array" ref="Q283">IF(M283="","",INDEX(Herbs!$C:$C,MATCH(M283,Herbs!$B:$B,0)))</f>
        <v>Birthing</v>
      </c>
      <c r="R283" s="89">
        <v>2.0</v>
      </c>
      <c r="S283" s="91" t="s">
        <v>387</v>
      </c>
      <c r="T283" s="88" t="str">
        <f t="array" ref="T283">IF(S283="","",INDEX(Herbs!$J:$J,MATCH(S283,Herbs!$B:$B,0)))</f>
        <v/>
      </c>
      <c r="U283" s="88">
        <f t="array" ref="U283">IF(S283:S632="",0, INDEX(Herbs!A:A,MATCH(S283,Herbs!B:B,0)))</f>
        <v>4</v>
      </c>
      <c r="V283" s="89">
        <f t="array" ref="V283">IF(S283="","", SWITCH(INDEX(Herbs!$A:$A,MATCH(S283,Herbs!$B:$B,0)),1,1,2,3,3,9,4,36,5,180,6,1080,0)*R283)</f>
        <v>72</v>
      </c>
      <c r="W283" s="90" t="str">
        <f t="array" ref="W283">IF(S283="","",INDEX(Herbs!$C:$C,MATCH(S283,Herbs!$B:$B,0)))</f>
        <v>Birthing</v>
      </c>
    </row>
    <row r="284" ht="41.25" customHeight="1">
      <c r="C284" s="75"/>
      <c r="D284" s="85" t="str">
        <f>C283</f>
        <v>Expert Qi Elixir</v>
      </c>
      <c r="E284" s="85" t="s">
        <v>322</v>
      </c>
      <c r="F284" s="89"/>
      <c r="G284" s="91"/>
      <c r="H284" s="88" t="str">
        <f t="array" ref="H284">IF(G284="","",INDEX(Herbs!$J:$J,MATCH(G284,Herbs!$B:$B,0)))</f>
        <v/>
      </c>
      <c r="I284" s="13">
        <f t="array" ref="I284">IF(G284:G632="",0, INDEX(Herbs!A:A,MATCH(G284,Herbs!B:B,0)))</f>
        <v>0</v>
      </c>
      <c r="J284" s="89" t="str">
        <f t="array" ref="J284">IF(G284="","", SWITCH(INDEX(Herbs!$A:$A,MATCH(G284,Herbs!$B:$B,0)),1,1,2,3,3,9,4,36,5,180,6,1080,0)*F284)</f>
        <v/>
      </c>
      <c r="K284" s="90" t="str">
        <f t="array" ref="K284">IF(G284="","",INDEX(Herbs!$C:$C,MATCH(G284,Herbs!$B:$B,0)))</f>
        <v/>
      </c>
      <c r="L284" s="89"/>
      <c r="M284" s="91"/>
      <c r="N284" s="88" t="str">
        <f t="array" ref="N284">IF(M284="","",INDEX(Herbs!$J:$J,MATCH(M284,Herbs!$B:$B,0)))</f>
        <v/>
      </c>
      <c r="O284" s="88">
        <f t="array" ref="O284">IF(M284:M632="",0, INDEX(Herbs!A:A,MATCH(M284,Herbs!B:B,0)))</f>
        <v>0</v>
      </c>
      <c r="P284" s="89" t="str">
        <f t="array" ref="P284">IF(M284="","", SWITCH(INDEX(Herbs!$A:$A,MATCH(M284,Herbs!$B:$B,0)),1,1,2,3,3,9,4,36,5,180,6,1080,0)*L284)</f>
        <v/>
      </c>
      <c r="Q284" s="90" t="str">
        <f t="array" ref="Q284">IF(M284="","",INDEX(Herbs!$C:$C,MATCH(M284,Herbs!$B:$B,0)))</f>
        <v/>
      </c>
      <c r="R284" s="89"/>
      <c r="S284" s="91"/>
      <c r="T284" s="88" t="str">
        <f t="array" ref="T284">IF(S284="","",INDEX(Herbs!$J:$J,MATCH(S284,Herbs!$B:$B,0)))</f>
        <v/>
      </c>
      <c r="U284" s="88">
        <f t="array" ref="U284">IF(S284:S632="",0, INDEX(Herbs!A:A,MATCH(S284,Herbs!B:B,0)))</f>
        <v>0</v>
      </c>
      <c r="V284" s="89" t="str">
        <f t="array" ref="V284">IF(S284="","", SWITCH(INDEX(Herbs!$A:$A,MATCH(S284,Herbs!$B:$B,0)),1,1,2,3,3,9,4,36,5,180,6,1080,0)*R284)</f>
        <v/>
      </c>
      <c r="W284" s="90" t="str">
        <f t="array" ref="W284">IF(S284="","",INDEX(Herbs!$C:$C,MATCH(S284,Herbs!$B:$B,0)))</f>
        <v/>
      </c>
    </row>
    <row r="285" ht="41.25" customHeight="1">
      <c r="C285" s="75"/>
      <c r="D285" s="85" t="str">
        <f>C283</f>
        <v>Expert Qi Elixir</v>
      </c>
      <c r="E285" s="73" t="s">
        <v>323</v>
      </c>
      <c r="F285" s="86">
        <v>3.0</v>
      </c>
      <c r="G285" s="87" t="s">
        <v>388</v>
      </c>
      <c r="H285" s="88" t="str">
        <f t="array" ref="H285">IF(G285="","",INDEX(Herbs!$J:$J,MATCH(G285,Herbs!$B:$B,0)))</f>
        <v/>
      </c>
      <c r="I285" s="13">
        <f t="array" ref="I285">IF(G285:G632="",0, INDEX(Herbs!A:A,MATCH(G285,Herbs!B:B,0)))</f>
        <v>4</v>
      </c>
      <c r="J285" s="89">
        <f t="array" ref="J285">IF(G285="","", SWITCH(INDEX(Herbs!$A:$A,MATCH(G285,Herbs!$B:$B,0)),1,1,2,3,3,9,4,36,5,180,6,1080,0)*F285)</f>
        <v>108</v>
      </c>
      <c r="K285" s="90" t="str">
        <f t="array" ref="K285">IF(G285="","",INDEX(Herbs!$E:$E,MATCH(G285,Herbs!$B:$B,0)))</f>
        <v>Tempering</v>
      </c>
      <c r="L285" s="89">
        <v>3.0</v>
      </c>
      <c r="M285" s="91" t="s">
        <v>388</v>
      </c>
      <c r="N285" s="88" t="str">
        <f t="array" ref="N285">IF(M285="","",INDEX(Herbs!$J:$J,MATCH(M285,Herbs!$B:$B,0)))</f>
        <v/>
      </c>
      <c r="O285" s="88">
        <f t="array" ref="O285">IF(M285:M632="",0, INDEX(Herbs!A:A,MATCH(M285,Herbs!B:B,0)))</f>
        <v>4</v>
      </c>
      <c r="P285" s="89">
        <f t="array" ref="P285">IF(M285="","", SWITCH(INDEX(Herbs!$A:$A,MATCH(M285,Herbs!$B:$B,0)),1,1,2,3,3,9,4,36,5,180,6,1080,0)*L285)</f>
        <v>108</v>
      </c>
      <c r="Q285" s="90" t="str">
        <f t="array" ref="Q285">IF(M285="","",INDEX(Herbs!$E:$E,MATCH(M285,Herbs!$B:$B,0)))</f>
        <v>Tempering</v>
      </c>
      <c r="R285" s="89">
        <v>8.0</v>
      </c>
      <c r="S285" s="91" t="s">
        <v>367</v>
      </c>
      <c r="T285" s="88" t="str">
        <f t="array" ref="T285">IF(S285="","",INDEX(Herbs!$J:$J,MATCH(S285,Herbs!$B:$B,0)))</f>
        <v/>
      </c>
      <c r="U285" s="88">
        <f t="array" ref="U285">IF(S285:S632="",0, INDEX(Herbs!A:A,MATCH(S285,Herbs!B:B,0)))</f>
        <v>3</v>
      </c>
      <c r="V285" s="89">
        <f t="array" ref="V285">IF(S285="","", SWITCH(INDEX(Herbs!$A:$A,MATCH(S285,Herbs!$B:$B,0)),1,1,2,3,3,9,4,36,5,180,6,1080,0)*R285)</f>
        <v>72</v>
      </c>
      <c r="W285" s="90" t="str">
        <f t="array" ref="W285">IF(S285="","",INDEX(Herbs!$E:$E,MATCH(S285,Herbs!$B:$B,0)))</f>
        <v>Tempering</v>
      </c>
    </row>
    <row r="286" ht="41.25" customHeight="1">
      <c r="C286" s="75"/>
      <c r="D286" s="85" t="str">
        <f>C283</f>
        <v>Expert Qi Elixir</v>
      </c>
      <c r="E286" s="73" t="s">
        <v>325</v>
      </c>
      <c r="F286" s="89"/>
      <c r="G286" s="91"/>
      <c r="H286" s="88" t="str">
        <f t="array" ref="H286">IF(G286="","",INDEX(Herbs!$J:$J,MATCH(G286,Herbs!$B:$B,0)))</f>
        <v/>
      </c>
      <c r="I286" s="13">
        <f t="array" ref="I286">IF(G286:G632="",0, INDEX(Herbs!A:A,MATCH(G286,Herbs!B:B,0)))</f>
        <v>0</v>
      </c>
      <c r="J286" s="89" t="str">
        <f t="array" ref="J286">IF(G286="","", SWITCH(INDEX(Herbs!$A:$A,MATCH(G286,Herbs!$B:$B,0)),1,1,2,3,3,9,4,36,5,180,6,1080,0)*F286)</f>
        <v/>
      </c>
      <c r="K286" s="90" t="str">
        <f t="array" ref="K286">IF(G286="","",INDEX(Herbs!$E:$E,MATCH(G286,Herbs!$B:$B,0)))</f>
        <v/>
      </c>
      <c r="L286" s="89"/>
      <c r="M286" s="91"/>
      <c r="N286" s="88" t="str">
        <f t="array" ref="N286">IF(M286="","",INDEX(Herbs!$J:$J,MATCH(M286,Herbs!$B:$B,0)))</f>
        <v/>
      </c>
      <c r="O286" s="88">
        <f t="array" ref="O286">IF(M286:M632="",0, INDEX(Herbs!A:A,MATCH(M286,Herbs!B:B,0)))</f>
        <v>0</v>
      </c>
      <c r="P286" s="89" t="str">
        <f t="array" ref="P286">IF(M286="","", SWITCH(INDEX(Herbs!$A:$A,MATCH(M286,Herbs!$B:$B,0)),1,1,2,3,3,9,4,36,5,180,6,1080,0)*L286)</f>
        <v/>
      </c>
      <c r="Q286" s="90" t="str">
        <f t="array" ref="Q286">IF(M286="","",INDEX(Herbs!$E:$E,MATCH(M286,Herbs!$B:$B,0)))</f>
        <v/>
      </c>
      <c r="R286" s="89">
        <v>1.0</v>
      </c>
      <c r="S286" s="91" t="s">
        <v>388</v>
      </c>
      <c r="T286" s="88" t="str">
        <f t="array" ref="T286">IF(S286="","",INDEX(Herbs!$J:$J,MATCH(S286,Herbs!$B:$B,0)))</f>
        <v/>
      </c>
      <c r="U286" s="88">
        <f t="array" ref="U286">IF(S286:S632="",0, INDEX(Herbs!A:A,MATCH(S286,Herbs!B:B,0)))</f>
        <v>4</v>
      </c>
      <c r="V286" s="89">
        <f t="array" ref="V286">IF(S286="","", SWITCH(INDEX(Herbs!$A:$A,MATCH(S286,Herbs!$B:$B,0)),1,1,2,3,3,9,4,36,5,180,6,1080,0)*R286)</f>
        <v>36</v>
      </c>
      <c r="W286" s="90" t="str">
        <f t="array" ref="W286">IF(S286="","",INDEX(Herbs!$E:$E,MATCH(S286,Herbs!$B:$B,0)))</f>
        <v>Tempering</v>
      </c>
    </row>
    <row r="287" ht="41.25" customHeight="1">
      <c r="A287" s="92"/>
      <c r="B287" s="92"/>
      <c r="C287" s="93"/>
      <c r="D287" s="94" t="str">
        <f>C283</f>
        <v>Expert Qi Elixir</v>
      </c>
      <c r="E287" s="95" t="s">
        <v>326</v>
      </c>
      <c r="F287" s="96">
        <v>1.0</v>
      </c>
      <c r="G287" s="97" t="s">
        <v>389</v>
      </c>
      <c r="H287" s="98" t="str">
        <f t="array" ref="H287">IF(G287="","",INDEX(Herbs!$J:$J,MATCH(G287,Herbs!$B:$B,0)))</f>
        <v/>
      </c>
      <c r="I287" s="99">
        <f t="array" ref="I287">IF(G287:G632="",0, INDEX(Herbs!A:A,MATCH(G287,Herbs!B:B,0)))</f>
        <v>4</v>
      </c>
      <c r="J287" s="100">
        <f t="array" ref="J287">IF(G287="","", SWITCH(INDEX(Herbs!$A:$A,MATCH(G287,Herbs!$B:$B,0)),1,1,2,3,3,9,4,36,5,180,6,1080,0)*F287)</f>
        <v>36</v>
      </c>
      <c r="K287" s="101" t="str">
        <f t="array" ref="K287">IF(G287="","",INDEX(Herbs!$G:$G,MATCH(G287,Herbs!$B:$B,0)))</f>
        <v>Balanced</v>
      </c>
      <c r="L287" s="100">
        <v>1.0</v>
      </c>
      <c r="M287" s="97" t="s">
        <v>390</v>
      </c>
      <c r="N287" s="98" t="str">
        <f t="array" ref="N287">IF(M287="","",INDEX(Herbs!$J:$J,MATCH(M287,Herbs!$B:$B,0)))</f>
        <v/>
      </c>
      <c r="O287" s="98">
        <f t="array" ref="O287">IF(M287:M632="",0, INDEX(Herbs!A:A,MATCH(M287,Herbs!B:B,0)))</f>
        <v>4</v>
      </c>
      <c r="P287" s="100">
        <f t="array" ref="P287">IF(M287="","", SWITCH(INDEX(Herbs!$A:$A,MATCH(M287,Herbs!$B:$B,0)),1,1,2,3,3,9,4,36,5,180,6,1080,0)*L287)</f>
        <v>36</v>
      </c>
      <c r="Q287" s="101" t="str">
        <f t="array" ref="Q287">IF(M287="","",INDEX(Herbs!$G:$G,MATCH(M287,Herbs!$B:$B,0)))</f>
        <v>Cold</v>
      </c>
      <c r="R287" s="100">
        <v>1.0</v>
      </c>
      <c r="S287" s="97" t="s">
        <v>391</v>
      </c>
      <c r="T287" s="98" t="str">
        <f t="array" ref="T287">IF(S287="","",INDEX(Herbs!$J:$J,MATCH(S287,Herbs!$B:$B,0)))</f>
        <v/>
      </c>
      <c r="U287" s="98">
        <f t="array" ref="U287">IF(S287:S632="",0, INDEX(Herbs!A:A,MATCH(S287,Herbs!B:B,0)))</f>
        <v>4</v>
      </c>
      <c r="V287" s="100">
        <f t="array" ref="V287">IF(S287="","", SWITCH(INDEX(Herbs!$A:$A,MATCH(S287,Herbs!$B:$B,0)),1,1,2,3,3,9,4,36,5,180,6,1080,0)*R287)</f>
        <v>36</v>
      </c>
      <c r="W287" s="101" t="str">
        <f t="array" ref="W287">IF(S287="","",INDEX(Herbs!$G:$G,MATCH(S287,Herbs!$B:$B,0)))</f>
        <v>Balanced</v>
      </c>
    </row>
    <row r="288" ht="41.25" customHeight="1">
      <c r="A288" s="82" t="s">
        <v>150</v>
      </c>
      <c r="B288" s="83">
        <v>5.0</v>
      </c>
      <c r="C288" s="84" t="s">
        <v>160</v>
      </c>
      <c r="D288" s="85" t="str">
        <f>C288</f>
        <v>Master Qi Elixir</v>
      </c>
      <c r="E288" s="85" t="s">
        <v>320</v>
      </c>
      <c r="F288" s="86">
        <v>2.0</v>
      </c>
      <c r="G288" s="87" t="s">
        <v>372</v>
      </c>
      <c r="H288" s="88" t="str">
        <f t="array" ref="H288">IF(G288="","",INDEX(Herbs!$J:$J,MATCH(G288,Herbs!$B:$B,0)))</f>
        <v/>
      </c>
      <c r="I288" s="13">
        <f t="array" ref="I288">IF(G288:G632="",0, INDEX(Herbs!A:A,MATCH(G288,Herbs!B:B,0)))</f>
        <v>5</v>
      </c>
      <c r="J288" s="89">
        <f t="array" ref="J288">IF(G288="","", SWITCH(INDEX(Herbs!$A:$A,MATCH(G288,Herbs!$B:$B,0)),1,1,2,3,3,9,4,36,5,180,6,1080,0)*F288)</f>
        <v>360</v>
      </c>
      <c r="K288" s="90" t="str">
        <f t="array" ref="K288">IF(G288="","",INDEX(Herbs!$C:$C,MATCH(G288,Herbs!$B:$B,0)))</f>
        <v>Birthing</v>
      </c>
      <c r="L288" s="89"/>
      <c r="M288" s="91"/>
      <c r="N288" s="88" t="str">
        <f t="array" ref="N288">IF(M288="","",INDEX(Herbs!$J:$J,MATCH(M288,Herbs!$B:$B,0)))</f>
        <v/>
      </c>
      <c r="O288" s="88">
        <f t="array" ref="O288">IF(M288:M632="",0, INDEX(Herbs!A:A,MATCH(M288,Herbs!B:B,0)))</f>
        <v>0</v>
      </c>
      <c r="P288" s="89" t="str">
        <f t="array" ref="P288">IF(M288="","", SWITCH(INDEX(Herbs!$A:$A,MATCH(M288,Herbs!$B:$B,0)),1,1,2,3,3,9,4,36,5,180,6,1080,0)*L288)</f>
        <v/>
      </c>
      <c r="Q288" s="90" t="str">
        <f t="array" ref="Q288">IF(M288="","",INDEX(Herbs!$C:$C,MATCH(M288,Herbs!$B:$B,0)))</f>
        <v/>
      </c>
      <c r="R288" s="89"/>
      <c r="S288" s="91"/>
      <c r="T288" s="88" t="str">
        <f t="array" ref="T288">IF(S288="","",INDEX(Herbs!$J:$J,MATCH(S288,Herbs!$B:$B,0)))</f>
        <v/>
      </c>
      <c r="U288" s="88">
        <f t="array" ref="U288">IF(S288:S632="",0, INDEX(Herbs!A:A,MATCH(S288,Herbs!B:B,0)))</f>
        <v>0</v>
      </c>
      <c r="V288" s="89" t="str">
        <f t="array" ref="V288">IF(S288="","", SWITCH(INDEX(Herbs!$A:$A,MATCH(S288,Herbs!$B:$B,0)),1,1,2,3,3,9,4,36,5,180,6,1080,0)*R288)</f>
        <v/>
      </c>
      <c r="W288" s="90" t="str">
        <f t="array" ref="W288">IF(S288="","",INDEX(Herbs!$C:$C,MATCH(S288,Herbs!$B:$B,0)))</f>
        <v/>
      </c>
    </row>
    <row r="289" ht="41.25" customHeight="1">
      <c r="C289" s="75"/>
      <c r="D289" s="85" t="str">
        <f>C288</f>
        <v>Master Qi Elixir</v>
      </c>
      <c r="E289" s="85" t="s">
        <v>322</v>
      </c>
      <c r="F289" s="89"/>
      <c r="G289" s="91"/>
      <c r="H289" s="88" t="str">
        <f t="array" ref="H289">IF(G289="","",INDEX(Herbs!$J:$J,MATCH(G289,Herbs!$B:$B,0)))</f>
        <v/>
      </c>
      <c r="I289" s="13">
        <f t="array" ref="I289">IF(G289:G632="",0, INDEX(Herbs!A:A,MATCH(G289,Herbs!B:B,0)))</f>
        <v>0</v>
      </c>
      <c r="J289" s="89" t="str">
        <f t="array" ref="J289">IF(G289="","", SWITCH(INDEX(Herbs!$A:$A,MATCH(G289,Herbs!$B:$B,0)),1,1,2,3,3,9,4,36,5,180,6,1080,0)*F289)</f>
        <v/>
      </c>
      <c r="K289" s="90" t="str">
        <f t="array" ref="K289">IF(G289="","",INDEX(Herbs!$C:$C,MATCH(G289,Herbs!$B:$B,0)))</f>
        <v/>
      </c>
      <c r="L289" s="89"/>
      <c r="M289" s="91"/>
      <c r="N289" s="88" t="str">
        <f t="array" ref="N289">IF(M289="","",INDEX(Herbs!$J:$J,MATCH(M289,Herbs!$B:$B,0)))</f>
        <v/>
      </c>
      <c r="O289" s="88">
        <f t="array" ref="O289">IF(M289:M632="",0, INDEX(Herbs!A:A,MATCH(M289,Herbs!B:B,0)))</f>
        <v>0</v>
      </c>
      <c r="P289" s="89" t="str">
        <f t="array" ref="P289">IF(M289="","", SWITCH(INDEX(Herbs!$A:$A,MATCH(M289,Herbs!$B:$B,0)),1,1,2,3,3,9,4,36,5,180,6,1080,0)*L289)</f>
        <v/>
      </c>
      <c r="Q289" s="90" t="str">
        <f t="array" ref="Q289">IF(M289="","",INDEX(Herbs!$C:$C,MATCH(M289,Herbs!$B:$B,0)))</f>
        <v/>
      </c>
      <c r="R289" s="89"/>
      <c r="S289" s="91"/>
      <c r="T289" s="88" t="str">
        <f t="array" ref="T289">IF(S289="","",INDEX(Herbs!$J:$J,MATCH(S289,Herbs!$B:$B,0)))</f>
        <v/>
      </c>
      <c r="U289" s="88">
        <f t="array" ref="U289">IF(S289:S632="",0, INDEX(Herbs!A:A,MATCH(S289,Herbs!B:B,0)))</f>
        <v>0</v>
      </c>
      <c r="V289" s="89" t="str">
        <f t="array" ref="V289">IF(S289="","", SWITCH(INDEX(Herbs!$A:$A,MATCH(S289,Herbs!$B:$B,0)),1,1,2,3,3,9,4,36,5,180,6,1080,0)*R289)</f>
        <v/>
      </c>
      <c r="W289" s="90" t="str">
        <f t="array" ref="W289">IF(S289="","",INDEX(Herbs!$C:$C,MATCH(S289,Herbs!$B:$B,0)))</f>
        <v/>
      </c>
    </row>
    <row r="290" ht="41.25" customHeight="1">
      <c r="C290" s="75"/>
      <c r="D290" s="85" t="str">
        <f>C288</f>
        <v>Master Qi Elixir</v>
      </c>
      <c r="E290" s="73" t="s">
        <v>323</v>
      </c>
      <c r="F290" s="86">
        <v>2.0</v>
      </c>
      <c r="G290" s="87" t="s">
        <v>392</v>
      </c>
      <c r="H290" s="88" t="str">
        <f t="array" ref="H290">IF(G290="","",INDEX(Herbs!$J:$J,MATCH(G290,Herbs!$B:$B,0)))</f>
        <v/>
      </c>
      <c r="I290" s="13">
        <f t="array" ref="I290">IF(G290:G632="",0, INDEX(Herbs!A:A,MATCH(G290,Herbs!B:B,0)))</f>
        <v>5</v>
      </c>
      <c r="J290" s="89">
        <f t="array" ref="J290">IF(G290="","", SWITCH(INDEX(Herbs!$A:$A,MATCH(G290,Herbs!$B:$B,0)),1,1,2,3,3,9,4,36,5,180,6,1080,0)*F290)</f>
        <v>360</v>
      </c>
      <c r="K290" s="90" t="str">
        <f t="array" ref="K290">IF(G290="","",INDEX(Herbs!$E:$E,MATCH(G290,Herbs!$B:$B,0)))</f>
        <v>Tempering</v>
      </c>
      <c r="L290" s="89"/>
      <c r="M290" s="91"/>
      <c r="N290" s="88" t="str">
        <f t="array" ref="N290">IF(M290="","",INDEX(Herbs!$J:$J,MATCH(M290,Herbs!$B:$B,0)))</f>
        <v/>
      </c>
      <c r="O290" s="88">
        <f t="array" ref="O290">IF(M290:M632="",0, INDEX(Herbs!A:A,MATCH(M290,Herbs!B:B,0)))</f>
        <v>0</v>
      </c>
      <c r="P290" s="89" t="str">
        <f t="array" ref="P290">IF(M290="","", SWITCH(INDEX(Herbs!$A:$A,MATCH(M290,Herbs!$B:$B,0)),1,1,2,3,3,9,4,36,5,180,6,1080,0)*L290)</f>
        <v/>
      </c>
      <c r="Q290" s="90" t="str">
        <f t="array" ref="Q290">IF(M290="","",INDEX(Herbs!$E:$E,MATCH(M290,Herbs!$B:$B,0)))</f>
        <v/>
      </c>
      <c r="R290" s="89"/>
      <c r="S290" s="91"/>
      <c r="T290" s="88" t="str">
        <f t="array" ref="T290">IF(S290="","",INDEX(Herbs!$J:$J,MATCH(S290,Herbs!$B:$B,0)))</f>
        <v/>
      </c>
      <c r="U290" s="88">
        <f t="array" ref="U290">IF(S290:S632="",0, INDEX(Herbs!A:A,MATCH(S290,Herbs!B:B,0)))</f>
        <v>0</v>
      </c>
      <c r="V290" s="89" t="str">
        <f t="array" ref="V290">IF(S290="","", SWITCH(INDEX(Herbs!$A:$A,MATCH(S290,Herbs!$B:$B,0)),1,1,2,3,3,9,4,36,5,180,6,1080,0)*R290)</f>
        <v/>
      </c>
      <c r="W290" s="90" t="str">
        <f t="array" ref="W290">IF(S290="","",INDEX(Herbs!$E:$E,MATCH(S290,Herbs!$B:$B,0)))</f>
        <v/>
      </c>
    </row>
    <row r="291" ht="41.25" customHeight="1">
      <c r="C291" s="75"/>
      <c r="D291" s="85" t="str">
        <f>C288</f>
        <v>Master Qi Elixir</v>
      </c>
      <c r="E291" s="73" t="s">
        <v>325</v>
      </c>
      <c r="F291" s="89"/>
      <c r="G291" s="91"/>
      <c r="H291" s="88" t="str">
        <f t="array" ref="H291">IF(G291="","",INDEX(Herbs!$J:$J,MATCH(G291,Herbs!$B:$B,0)))</f>
        <v/>
      </c>
      <c r="I291" s="13">
        <f t="array" ref="I291">IF(G291:G632="",0, INDEX(Herbs!A:A,MATCH(G291,Herbs!B:B,0)))</f>
        <v>0</v>
      </c>
      <c r="J291" s="89" t="str">
        <f t="array" ref="J291">IF(G291="","", SWITCH(INDEX(Herbs!$A:$A,MATCH(G291,Herbs!$B:$B,0)),1,1,2,3,3,9,4,36,5,180,6,1080,0)*F291)</f>
        <v/>
      </c>
      <c r="K291" s="90" t="str">
        <f t="array" ref="K291">IF(G291="","",INDEX(Herbs!$E:$E,MATCH(G291,Herbs!$B:$B,0)))</f>
        <v/>
      </c>
      <c r="L291" s="89"/>
      <c r="M291" s="91"/>
      <c r="N291" s="88" t="str">
        <f t="array" ref="N291">IF(M291="","",INDEX(Herbs!$J:$J,MATCH(M291,Herbs!$B:$B,0)))</f>
        <v/>
      </c>
      <c r="O291" s="88">
        <f t="array" ref="O291">IF(M291:M632="",0, INDEX(Herbs!A:A,MATCH(M291,Herbs!B:B,0)))</f>
        <v>0</v>
      </c>
      <c r="P291" s="89" t="str">
        <f t="array" ref="P291">IF(M291="","", SWITCH(INDEX(Herbs!$A:$A,MATCH(M291,Herbs!$B:$B,0)),1,1,2,3,3,9,4,36,5,180,6,1080,0)*L291)</f>
        <v/>
      </c>
      <c r="Q291" s="90" t="str">
        <f t="array" ref="Q291">IF(M291="","",INDEX(Herbs!$E:$E,MATCH(M291,Herbs!$B:$B,0)))</f>
        <v/>
      </c>
      <c r="R291" s="89"/>
      <c r="S291" s="91"/>
      <c r="T291" s="88" t="str">
        <f t="array" ref="T291">IF(S291="","",INDEX(Herbs!$J:$J,MATCH(S291,Herbs!$B:$B,0)))</f>
        <v/>
      </c>
      <c r="U291" s="88">
        <f t="array" ref="U291">IF(S291:S632="",0, INDEX(Herbs!A:A,MATCH(S291,Herbs!B:B,0)))</f>
        <v>0</v>
      </c>
      <c r="V291" s="89" t="str">
        <f t="array" ref="V291">IF(S291="","", SWITCH(INDEX(Herbs!$A:$A,MATCH(S291,Herbs!$B:$B,0)),1,1,2,3,3,9,4,36,5,180,6,1080,0)*R291)</f>
        <v/>
      </c>
      <c r="W291" s="90" t="str">
        <f t="array" ref="W291">IF(S291="","",INDEX(Herbs!$E:$E,MATCH(S291,Herbs!$B:$B,0)))</f>
        <v/>
      </c>
    </row>
    <row r="292" ht="41.25" customHeight="1">
      <c r="A292" s="92"/>
      <c r="B292" s="92"/>
      <c r="C292" s="93"/>
      <c r="D292" s="94" t="str">
        <f>C288</f>
        <v>Master Qi Elixir</v>
      </c>
      <c r="E292" s="95" t="s">
        <v>326</v>
      </c>
      <c r="F292" s="96">
        <v>1.0</v>
      </c>
      <c r="G292" s="97" t="s">
        <v>386</v>
      </c>
      <c r="H292" s="98" t="str">
        <f t="array" ref="H292">IF(G292="","",INDEX(Herbs!$J:$J,MATCH(G292,Herbs!$B:$B,0)))</f>
        <v/>
      </c>
      <c r="I292" s="99">
        <f t="array" ref="I292">IF(G292:G632="",0, INDEX(Herbs!A:A,MATCH(G292,Herbs!B:B,0)))</f>
        <v>4</v>
      </c>
      <c r="J292" s="100">
        <f t="array" ref="J292">IF(G292="","", SWITCH(INDEX(Herbs!$A:$A,MATCH(G292,Herbs!$B:$B,0)),1,1,2,3,3,9,4,36,5,180,6,1080,0)*F292)</f>
        <v>36</v>
      </c>
      <c r="K292" s="101" t="str">
        <f t="array" ref="K292">IF(G292="","",INDEX(Herbs!$G:$G,MATCH(G292,Herbs!$B:$B,0)))</f>
        <v>Cold</v>
      </c>
      <c r="L292" s="100"/>
      <c r="M292" s="97"/>
      <c r="N292" s="98" t="str">
        <f t="array" ref="N292">IF(M292="","",INDEX(Herbs!$J:$J,MATCH(M292,Herbs!$B:$B,0)))</f>
        <v/>
      </c>
      <c r="O292" s="98">
        <f t="array" ref="O292">IF(M292:M632="",0, INDEX(Herbs!A:A,MATCH(M292,Herbs!B:B,0)))</f>
        <v>0</v>
      </c>
      <c r="P292" s="100" t="str">
        <f t="array" ref="P292">IF(M292="","", SWITCH(INDEX(Herbs!$A:$A,MATCH(M292,Herbs!$B:$B,0)),1,1,2,3,3,9,4,36,5,180,6,1080,0)*L292)</f>
        <v/>
      </c>
      <c r="Q292" s="101" t="str">
        <f t="array" ref="Q292">IF(M292="","",INDEX(Herbs!$G:$G,MATCH(M292,Herbs!$B:$B,0)))</f>
        <v/>
      </c>
      <c r="R292" s="100"/>
      <c r="S292" s="97"/>
      <c r="T292" s="98" t="str">
        <f t="array" ref="T292">IF(S292="","",INDEX(Herbs!$J:$J,MATCH(S292,Herbs!$B:$B,0)))</f>
        <v/>
      </c>
      <c r="U292" s="98">
        <f t="array" ref="U292">IF(S292:S632="",0, INDEX(Herbs!A:A,MATCH(S292,Herbs!B:B,0)))</f>
        <v>0</v>
      </c>
      <c r="V292" s="100" t="str">
        <f t="array" ref="V292">IF(S292="","", SWITCH(INDEX(Herbs!$A:$A,MATCH(S292,Herbs!$B:$B,0)),1,1,2,3,3,9,4,36,5,180,6,1080,0)*R292)</f>
        <v/>
      </c>
      <c r="W292" s="101" t="str">
        <f t="array" ref="W292">IF(S292="","",INDEX(Herbs!$G:$G,MATCH(S292,Herbs!$B:$B,0)))</f>
        <v/>
      </c>
    </row>
    <row r="293" ht="41.25" customHeight="1">
      <c r="A293" s="82" t="s">
        <v>150</v>
      </c>
      <c r="B293" s="83">
        <v>6.0</v>
      </c>
      <c r="C293" s="84" t="s">
        <v>162</v>
      </c>
      <c r="D293" s="85" t="str">
        <f>C293</f>
        <v>Divine Qi Elixir</v>
      </c>
      <c r="E293" s="85" t="s">
        <v>320</v>
      </c>
      <c r="F293" s="86">
        <v>1.0</v>
      </c>
      <c r="G293" s="87" t="s">
        <v>372</v>
      </c>
      <c r="H293" s="88" t="str">
        <f t="array" ref="H293">IF(G293="","",INDEX(Herbs!$J:$J,MATCH(G293,Herbs!$B:$B,0)))</f>
        <v/>
      </c>
      <c r="I293" s="13">
        <f t="array" ref="I293">IF(G293:G632="",0, INDEX(Herbs!A:A,MATCH(G293,Herbs!B:B,0)))</f>
        <v>5</v>
      </c>
      <c r="J293" s="89">
        <f t="array" ref="J293">IF(G293="","", SWITCH(INDEX(Herbs!$A:$A,MATCH(G293,Herbs!$B:$B,0)),1,1,2,3,3,9,4,36,5,180,6,1080,0)*F293)</f>
        <v>180</v>
      </c>
      <c r="K293" s="90" t="str">
        <f t="array" ref="K293">IF(G293="","",INDEX(Herbs!$C:$C,MATCH(G293,Herbs!$B:$B,0)))</f>
        <v>Birthing</v>
      </c>
      <c r="L293" s="89">
        <v>9.0</v>
      </c>
      <c r="M293" s="91" t="s">
        <v>331</v>
      </c>
      <c r="N293" s="88" t="str">
        <f t="array" ref="N293">IF(M293="","",INDEX(Herbs!$J:$J,MATCH(M293,Herbs!$B:$B,0)))</f>
        <v/>
      </c>
      <c r="O293" s="88">
        <f t="array" ref="O293">IF(M293:M632="",0, INDEX(Herbs!A:A,MATCH(M293,Herbs!B:B,0)))</f>
        <v>3</v>
      </c>
      <c r="P293" s="89">
        <f t="array" ref="P293">IF(M293="","", SWITCH(INDEX(Herbs!$A:$A,MATCH(M293,Herbs!$B:$B,0)),1,1,2,3,3,9,4,36,5,180,6,1080,0)*L293)</f>
        <v>81</v>
      </c>
      <c r="Q293" s="90" t="str">
        <f t="array" ref="Q293">IF(M293="","",INDEX(Herbs!$C:$C,MATCH(M293,Herbs!$B:$B,0)))</f>
        <v>Birthing</v>
      </c>
      <c r="R293" s="89"/>
      <c r="S293" s="91"/>
      <c r="T293" s="88" t="str">
        <f t="array" ref="T293">IF(S293="","",INDEX(Herbs!$J:$J,MATCH(S293,Herbs!$B:$B,0)))</f>
        <v/>
      </c>
      <c r="U293" s="88">
        <f t="array" ref="U293">IF(S293:S632="",0, INDEX(Herbs!A:A,MATCH(S293,Herbs!B:B,0)))</f>
        <v>0</v>
      </c>
      <c r="V293" s="89" t="str">
        <f t="array" ref="V293">IF(S293="","", SWITCH(INDEX(Herbs!$A:$A,MATCH(S293,Herbs!$B:$B,0)),1,1,2,3,3,9,4,36,5,180,6,1080,0)*R293)</f>
        <v/>
      </c>
      <c r="W293" s="90" t="str">
        <f t="array" ref="W293">IF(S293="","",INDEX(Herbs!$C:$C,MATCH(S293,Herbs!$B:$B,0)))</f>
        <v/>
      </c>
    </row>
    <row r="294" ht="41.25" customHeight="1">
      <c r="C294" s="75"/>
      <c r="D294" s="85" t="str">
        <f>C293</f>
        <v>Divine Qi Elixir</v>
      </c>
      <c r="E294" s="85" t="s">
        <v>322</v>
      </c>
      <c r="F294" s="89"/>
      <c r="G294" s="91"/>
      <c r="H294" s="88" t="str">
        <f t="array" ref="H294">IF(G294="","",INDEX(Herbs!$J:$J,MATCH(G294,Herbs!$B:$B,0)))</f>
        <v/>
      </c>
      <c r="I294" s="13">
        <f t="array" ref="I294">IF(G294:G632="",0, INDEX(Herbs!A:A,MATCH(G294,Herbs!B:B,0)))</f>
        <v>0</v>
      </c>
      <c r="J294" s="89" t="str">
        <f t="array" ref="J294">IF(G294="","", SWITCH(INDEX(Herbs!$A:$A,MATCH(G294,Herbs!$B:$B,0)),1,1,2,3,3,9,4,36,5,180,6,1080,0)*F294)</f>
        <v/>
      </c>
      <c r="K294" s="90" t="str">
        <f t="array" ref="K294">IF(G294="","",INDEX(Herbs!$C:$C,MATCH(G294,Herbs!$B:$B,0)))</f>
        <v/>
      </c>
      <c r="L294" s="89"/>
      <c r="M294" s="91"/>
      <c r="N294" s="88" t="str">
        <f t="array" ref="N294">IF(M294="","",INDEX(Herbs!$J:$J,MATCH(M294,Herbs!$B:$B,0)))</f>
        <v/>
      </c>
      <c r="O294" s="88">
        <f t="array" ref="O294">IF(M294:M632="",0, INDEX(Herbs!A:A,MATCH(M294,Herbs!B:B,0)))</f>
        <v>0</v>
      </c>
      <c r="P294" s="89" t="str">
        <f t="array" ref="P294">IF(M294="","", SWITCH(INDEX(Herbs!$A:$A,MATCH(M294,Herbs!$B:$B,0)),1,1,2,3,3,9,4,36,5,180,6,1080,0)*L294)</f>
        <v/>
      </c>
      <c r="Q294" s="90" t="str">
        <f t="array" ref="Q294">IF(M294="","",INDEX(Herbs!$C:$C,MATCH(M294,Herbs!$B:$B,0)))</f>
        <v/>
      </c>
      <c r="R294" s="89"/>
      <c r="S294" s="91"/>
      <c r="T294" s="88" t="str">
        <f t="array" ref="T294">IF(S294="","",INDEX(Herbs!$J:$J,MATCH(S294,Herbs!$B:$B,0)))</f>
        <v/>
      </c>
      <c r="U294" s="88">
        <f t="array" ref="U294">IF(S294:S632="",0, INDEX(Herbs!A:A,MATCH(S294,Herbs!B:B,0)))</f>
        <v>0</v>
      </c>
      <c r="V294" s="89" t="str">
        <f t="array" ref="V294">IF(S294="","", SWITCH(INDEX(Herbs!$A:$A,MATCH(S294,Herbs!$B:$B,0)),1,1,2,3,3,9,4,36,5,180,6,1080,0)*R294)</f>
        <v/>
      </c>
      <c r="W294" s="90" t="str">
        <f t="array" ref="W294">IF(S294="","",INDEX(Herbs!$C:$C,MATCH(S294,Herbs!$B:$B,0)))</f>
        <v/>
      </c>
    </row>
    <row r="295" ht="41.25" customHeight="1">
      <c r="C295" s="75"/>
      <c r="D295" s="85" t="str">
        <f>C293</f>
        <v>Divine Qi Elixir</v>
      </c>
      <c r="E295" s="73" t="s">
        <v>323</v>
      </c>
      <c r="F295" s="86">
        <v>12.0</v>
      </c>
      <c r="G295" s="87" t="s">
        <v>392</v>
      </c>
      <c r="H295" s="88" t="str">
        <f t="array" ref="H295">IF(G295="","",INDEX(Herbs!$J:$J,MATCH(G295,Herbs!$B:$B,0)))</f>
        <v/>
      </c>
      <c r="I295" s="13">
        <f t="array" ref="I295">IF(G295:G632="",0, INDEX(Herbs!A:A,MATCH(G295,Herbs!B:B,0)))</f>
        <v>5</v>
      </c>
      <c r="J295" s="89">
        <f t="array" ref="J295">IF(G295="","", SWITCH(INDEX(Herbs!$A:$A,MATCH(G295,Herbs!$B:$B,0)),1,1,2,3,3,9,4,36,5,180,6,1080,0)*F295)</f>
        <v>2160</v>
      </c>
      <c r="K295" s="90" t="str">
        <f t="array" ref="K295">IF(G295="","",INDEX(Herbs!$E:$E,MATCH(G295,Herbs!$B:$B,0)))</f>
        <v>Tempering</v>
      </c>
      <c r="L295" s="89">
        <v>2.0</v>
      </c>
      <c r="M295" s="91" t="s">
        <v>379</v>
      </c>
      <c r="N295" s="88" t="str">
        <f t="array" ref="N295">IF(M295="","",INDEX(Herbs!$J:$J,MATCH(M295,Herbs!$B:$B,0)))</f>
        <v/>
      </c>
      <c r="O295" s="88">
        <f t="array" ref="O295">IF(M295:M632="",0, INDEX(Herbs!A:A,MATCH(M295,Herbs!B:B,0)))</f>
        <v>6</v>
      </c>
      <c r="P295" s="89">
        <f t="array" ref="P295">IF(M295="","", SWITCH(INDEX(Herbs!$A:$A,MATCH(M295,Herbs!$B:$B,0)),1,1,2,3,3,9,4,36,5,180,6,1080,0)*L295)</f>
        <v>2160</v>
      </c>
      <c r="Q295" s="90" t="str">
        <f t="array" ref="Q295">IF(M295="","",INDEX(Herbs!$E:$E,MATCH(M295,Herbs!$B:$B,0)))</f>
        <v>Tempering</v>
      </c>
      <c r="R295" s="89"/>
      <c r="S295" s="91"/>
      <c r="T295" s="88" t="str">
        <f t="array" ref="T295">IF(S295="","",INDEX(Herbs!$J:$J,MATCH(S295,Herbs!$B:$B,0)))</f>
        <v/>
      </c>
      <c r="U295" s="88">
        <f t="array" ref="U295">IF(S295:S632="",0, INDEX(Herbs!A:A,MATCH(S295,Herbs!B:B,0)))</f>
        <v>0</v>
      </c>
      <c r="V295" s="89" t="str">
        <f t="array" ref="V295">IF(S295="","", SWITCH(INDEX(Herbs!$A:$A,MATCH(S295,Herbs!$B:$B,0)),1,1,2,3,3,9,4,36,5,180,6,1080,0)*R295)</f>
        <v/>
      </c>
      <c r="W295" s="90" t="str">
        <f t="array" ref="W295">IF(S295="","",INDEX(Herbs!$E:$E,MATCH(S295,Herbs!$B:$B,0)))</f>
        <v/>
      </c>
    </row>
    <row r="296" ht="41.25" customHeight="1">
      <c r="C296" s="75"/>
      <c r="D296" s="85" t="str">
        <f>C293</f>
        <v>Divine Qi Elixir</v>
      </c>
      <c r="E296" s="73" t="s">
        <v>325</v>
      </c>
      <c r="F296" s="89"/>
      <c r="G296" s="91"/>
      <c r="H296" s="88" t="str">
        <f t="array" ref="H296">IF(G296="","",INDEX(Herbs!$J:$J,MATCH(G296,Herbs!$B:$B,0)))</f>
        <v/>
      </c>
      <c r="I296" s="13">
        <f t="array" ref="I296">IF(G296:G632="",0, INDEX(Herbs!A:A,MATCH(G296,Herbs!B:B,0)))</f>
        <v>0</v>
      </c>
      <c r="J296" s="89" t="str">
        <f t="array" ref="J296">IF(G296="","", SWITCH(INDEX(Herbs!$A:$A,MATCH(G296,Herbs!$B:$B,0)),1,1,2,3,3,9,4,36,5,180,6,1080,0)*F296)</f>
        <v/>
      </c>
      <c r="K296" s="90" t="str">
        <f t="array" ref="K296">IF(G296="","",INDEX(Herbs!$E:$E,MATCH(G296,Herbs!$B:$B,0)))</f>
        <v/>
      </c>
      <c r="L296" s="89"/>
      <c r="M296" s="91"/>
      <c r="N296" s="88" t="str">
        <f t="array" ref="N296">IF(M296="","",INDEX(Herbs!$J:$J,MATCH(M296,Herbs!$B:$B,0)))</f>
        <v/>
      </c>
      <c r="O296" s="88">
        <f t="array" ref="O296">IF(M296:M632="",0, INDEX(Herbs!A:A,MATCH(M296,Herbs!B:B,0)))</f>
        <v>0</v>
      </c>
      <c r="P296" s="89" t="str">
        <f t="array" ref="P296">IF(M296="","", SWITCH(INDEX(Herbs!$A:$A,MATCH(M296,Herbs!$B:$B,0)),1,1,2,3,3,9,4,36,5,180,6,1080,0)*L296)</f>
        <v/>
      </c>
      <c r="Q296" s="90" t="str">
        <f t="array" ref="Q296">IF(M296="","",INDEX(Herbs!$E:$E,MATCH(M296,Herbs!$B:$B,0)))</f>
        <v/>
      </c>
      <c r="R296" s="89"/>
      <c r="S296" s="91"/>
      <c r="T296" s="88" t="str">
        <f t="array" ref="T296">IF(S296="","",INDEX(Herbs!$J:$J,MATCH(S296,Herbs!$B:$B,0)))</f>
        <v/>
      </c>
      <c r="U296" s="88">
        <f t="array" ref="U296">IF(S296:S632="",0, INDEX(Herbs!A:A,MATCH(S296,Herbs!B:B,0)))</f>
        <v>0</v>
      </c>
      <c r="V296" s="89" t="str">
        <f t="array" ref="V296">IF(S296="","", SWITCH(INDEX(Herbs!$A:$A,MATCH(S296,Herbs!$B:$B,0)),1,1,2,3,3,9,4,36,5,180,6,1080,0)*R296)</f>
        <v/>
      </c>
      <c r="W296" s="90" t="str">
        <f t="array" ref="W296">IF(S296="","",INDEX(Herbs!$E:$E,MATCH(S296,Herbs!$B:$B,0)))</f>
        <v/>
      </c>
    </row>
    <row r="297" ht="41.25" customHeight="1">
      <c r="A297" s="92"/>
      <c r="B297" s="92"/>
      <c r="C297" s="93"/>
      <c r="D297" s="94" t="str">
        <f>C293</f>
        <v>Divine Qi Elixir</v>
      </c>
      <c r="E297" s="95" t="s">
        <v>326</v>
      </c>
      <c r="F297" s="96">
        <v>1.0</v>
      </c>
      <c r="G297" s="97" t="s">
        <v>386</v>
      </c>
      <c r="H297" s="98" t="str">
        <f t="array" ref="H297">IF(G297="","",INDEX(Herbs!$J:$J,MATCH(G297,Herbs!$B:$B,0)))</f>
        <v/>
      </c>
      <c r="I297" s="99">
        <f t="array" ref="I297">IF(G297:G632="",0, INDEX(Herbs!A:A,MATCH(G297,Herbs!B:B,0)))</f>
        <v>4</v>
      </c>
      <c r="J297" s="100">
        <f t="array" ref="J297">IF(G297="","", SWITCH(INDEX(Herbs!$A:$A,MATCH(G297,Herbs!$B:$B,0)),1,1,2,3,3,9,4,36,5,180,6,1080,0)*F297)</f>
        <v>36</v>
      </c>
      <c r="K297" s="101" t="str">
        <f t="array" ref="K297">IF(G297="","",INDEX(Herbs!$G:$G,MATCH(G297,Herbs!$B:$B,0)))</f>
        <v>Cold</v>
      </c>
      <c r="L297" s="100">
        <v>1.0</v>
      </c>
      <c r="M297" s="97" t="s">
        <v>386</v>
      </c>
      <c r="N297" s="98" t="str">
        <f t="array" ref="N297">IF(M297="","",INDEX(Herbs!$J:$J,MATCH(M297,Herbs!$B:$B,0)))</f>
        <v/>
      </c>
      <c r="O297" s="98">
        <f t="array" ref="O297">IF(M297:M632="",0, INDEX(Herbs!A:A,MATCH(M297,Herbs!B:B,0)))</f>
        <v>4</v>
      </c>
      <c r="P297" s="100">
        <f t="array" ref="P297">IF(M297="","", SWITCH(INDEX(Herbs!$A:$A,MATCH(M297,Herbs!$B:$B,0)),1,1,2,3,3,9,4,36,5,180,6,1080,0)*L297)</f>
        <v>36</v>
      </c>
      <c r="Q297" s="101" t="str">
        <f t="array" ref="Q297">IF(M297="","",INDEX(Herbs!$G:$G,MATCH(M297,Herbs!$B:$B,0)))</f>
        <v>Cold</v>
      </c>
      <c r="R297" s="100"/>
      <c r="S297" s="97"/>
      <c r="T297" s="98" t="str">
        <f t="array" ref="T297">IF(S297="","",INDEX(Herbs!$J:$J,MATCH(S297,Herbs!$B:$B,0)))</f>
        <v/>
      </c>
      <c r="U297" s="98">
        <f t="array" ref="U297">IF(S297:S632="",0, INDEX(Herbs!A:A,MATCH(S297,Herbs!B:B,0)))</f>
        <v>0</v>
      </c>
      <c r="V297" s="100" t="str">
        <f t="array" ref="V297">IF(S297="","", SWITCH(INDEX(Herbs!$A:$A,MATCH(S297,Herbs!$B:$B,0)),1,1,2,3,3,9,4,36,5,180,6,1080,0)*R297)</f>
        <v/>
      </c>
      <c r="W297" s="101" t="str">
        <f t="array" ref="W297">IF(S297="","",INDEX(Herbs!$G:$G,MATCH(S297,Herbs!$B:$B,0)))</f>
        <v/>
      </c>
    </row>
    <row r="298" ht="41.25" customHeight="1">
      <c r="A298" s="82" t="s">
        <v>166</v>
      </c>
      <c r="B298" s="83">
        <v>5.0</v>
      </c>
      <c r="C298" s="84" t="s">
        <v>165</v>
      </c>
      <c r="D298" s="85" t="str">
        <f>C298</f>
        <v>Origin Dao Elixir</v>
      </c>
      <c r="E298" s="85" t="s">
        <v>320</v>
      </c>
      <c r="F298" s="86">
        <v>2.0</v>
      </c>
      <c r="G298" s="87" t="s">
        <v>392</v>
      </c>
      <c r="H298" s="88" t="str">
        <f t="array" ref="H298">IF(G298="","",INDEX(Herbs!$J:$J,MATCH(G298,Herbs!$B:$B,0)))</f>
        <v/>
      </c>
      <c r="I298" s="13">
        <f t="array" ref="I298">IF(G298:G632="",0, INDEX(Herbs!A:A,MATCH(G298,Herbs!B:B,0)))</f>
        <v>5</v>
      </c>
      <c r="J298" s="89">
        <f t="array" ref="J298">IF(G298="","", SWITCH(INDEX(Herbs!$A:$A,MATCH(G298,Herbs!$B:$B,0)),1,1,2,3,3,9,4,36,5,180,6,1080,0)*F298)</f>
        <v>360</v>
      </c>
      <c r="K298" s="90" t="str">
        <f t="array" ref="K298">IF(G298="","",INDEX(Herbs!$C:$C,MATCH(G298,Herbs!$B:$B,0)))</f>
        <v>Coalescing</v>
      </c>
      <c r="L298" s="89"/>
      <c r="M298" s="91"/>
      <c r="N298" s="88" t="str">
        <f t="array" ref="N298">IF(M298="","",INDEX(Herbs!$J:$J,MATCH(M298,Herbs!$B:$B,0)))</f>
        <v/>
      </c>
      <c r="O298" s="88">
        <f t="array" ref="O298">IF(M298:M632="",0, INDEX(Herbs!A:A,MATCH(M298,Herbs!B:B,0)))</f>
        <v>0</v>
      </c>
      <c r="P298" s="89" t="str">
        <f t="array" ref="P298">IF(M298="","", SWITCH(INDEX(Herbs!$A:$A,MATCH(M298,Herbs!$B:$B,0)),1,1,2,3,3,9,4,36,5,180,6,1080,0)*L298)</f>
        <v/>
      </c>
      <c r="Q298" s="90" t="str">
        <f t="array" ref="Q298">IF(M298="","",INDEX(Herbs!$C:$C,MATCH(M298,Herbs!$B:$B,0)))</f>
        <v/>
      </c>
      <c r="R298" s="89"/>
      <c r="S298" s="91"/>
      <c r="T298" s="88" t="str">
        <f t="array" ref="T298">IF(S298="","",INDEX(Herbs!$J:$J,MATCH(S298,Herbs!$B:$B,0)))</f>
        <v/>
      </c>
      <c r="U298" s="88">
        <f t="array" ref="U298">IF(S298:S632="",0, INDEX(Herbs!A:A,MATCH(S298,Herbs!B:B,0)))</f>
        <v>0</v>
      </c>
      <c r="V298" s="89" t="str">
        <f t="array" ref="V298">IF(S298="","", SWITCH(INDEX(Herbs!$A:$A,MATCH(S298,Herbs!$B:$B,0)),1,1,2,3,3,9,4,36,5,180,6,1080,0)*R298)</f>
        <v/>
      </c>
      <c r="W298" s="90" t="str">
        <f t="array" ref="W298">IF(S298="","",INDEX(Herbs!$C:$C,MATCH(S298,Herbs!$B:$B,0)))</f>
        <v/>
      </c>
    </row>
    <row r="299" ht="41.25" customHeight="1">
      <c r="C299" s="75"/>
      <c r="D299" s="85" t="str">
        <f>C298</f>
        <v>Origin Dao Elixir</v>
      </c>
      <c r="E299" s="85" t="s">
        <v>322</v>
      </c>
      <c r="F299" s="89"/>
      <c r="G299" s="91"/>
      <c r="H299" s="88" t="str">
        <f t="array" ref="H299">IF(G299="","",INDEX(Herbs!$J:$J,MATCH(G299,Herbs!$B:$B,0)))</f>
        <v/>
      </c>
      <c r="I299" s="13">
        <f t="array" ref="I299">IF(G299:G632="",0, INDEX(Herbs!A:A,MATCH(G299,Herbs!B:B,0)))</f>
        <v>0</v>
      </c>
      <c r="J299" s="89" t="str">
        <f t="array" ref="J299">IF(G299="","", SWITCH(INDEX(Herbs!$A:$A,MATCH(G299,Herbs!$B:$B,0)),1,1,2,3,3,9,4,36,5,180,6,1080,0)*F299)</f>
        <v/>
      </c>
      <c r="K299" s="90" t="str">
        <f t="array" ref="K299">IF(G299="","",INDEX(Herbs!$C:$C,MATCH(G299,Herbs!$B:$B,0)))</f>
        <v/>
      </c>
      <c r="L299" s="89"/>
      <c r="M299" s="91"/>
      <c r="N299" s="88" t="str">
        <f t="array" ref="N299">IF(M299="","",INDEX(Herbs!$J:$J,MATCH(M299,Herbs!$B:$B,0)))</f>
        <v/>
      </c>
      <c r="O299" s="88">
        <f t="array" ref="O299">IF(M299:M632="",0, INDEX(Herbs!A:A,MATCH(M299,Herbs!B:B,0)))</f>
        <v>0</v>
      </c>
      <c r="P299" s="89" t="str">
        <f t="array" ref="P299">IF(M299="","", SWITCH(INDEX(Herbs!$A:$A,MATCH(M299,Herbs!$B:$B,0)),1,1,2,3,3,9,4,36,5,180,6,1080,0)*L299)</f>
        <v/>
      </c>
      <c r="Q299" s="90" t="str">
        <f t="array" ref="Q299">IF(M299="","",INDEX(Herbs!$C:$C,MATCH(M299,Herbs!$B:$B,0)))</f>
        <v/>
      </c>
      <c r="R299" s="89"/>
      <c r="S299" s="91"/>
      <c r="T299" s="88" t="str">
        <f t="array" ref="T299">IF(S299="","",INDEX(Herbs!$J:$J,MATCH(S299,Herbs!$B:$B,0)))</f>
        <v/>
      </c>
      <c r="U299" s="88">
        <f t="array" ref="U299">IF(S299:S632="",0, INDEX(Herbs!A:A,MATCH(S299,Herbs!B:B,0)))</f>
        <v>0</v>
      </c>
      <c r="V299" s="89" t="str">
        <f t="array" ref="V299">IF(S299="","", SWITCH(INDEX(Herbs!$A:$A,MATCH(S299,Herbs!$B:$B,0)),1,1,2,3,3,9,4,36,5,180,6,1080,0)*R299)</f>
        <v/>
      </c>
      <c r="W299" s="90" t="str">
        <f t="array" ref="W299">IF(S299="","",INDEX(Herbs!$C:$C,MATCH(S299,Herbs!$B:$B,0)))</f>
        <v/>
      </c>
    </row>
    <row r="300" ht="41.25" customHeight="1">
      <c r="C300" s="75"/>
      <c r="D300" s="85" t="str">
        <f>C298</f>
        <v>Origin Dao Elixir</v>
      </c>
      <c r="E300" s="73" t="s">
        <v>323</v>
      </c>
      <c r="F300" s="86">
        <v>7.0</v>
      </c>
      <c r="G300" s="87" t="s">
        <v>393</v>
      </c>
      <c r="H300" s="88" t="str">
        <f t="array" ref="H300">IF(G300="","",INDEX(Herbs!$J:$J,MATCH(G300,Herbs!$B:$B,0)))</f>
        <v/>
      </c>
      <c r="I300" s="13">
        <f t="array" ref="I300">IF(G300:G632="",0, INDEX(Herbs!A:A,MATCH(G300,Herbs!B:B,0)))</f>
        <v>5</v>
      </c>
      <c r="J300" s="89">
        <f t="array" ref="J300">IF(G300="","", SWITCH(INDEX(Herbs!$A:$A,MATCH(G300,Herbs!$B:$B,0)),1,1,2,3,3,9,4,36,5,180,6,1080,0)*F300)</f>
        <v>1260</v>
      </c>
      <c r="K300" s="90" t="str">
        <f t="array" ref="K300">IF(G300="","",INDEX(Herbs!$E:$E,MATCH(G300,Herbs!$B:$B,0)))</f>
        <v>Enlightening</v>
      </c>
      <c r="L300" s="89"/>
      <c r="M300" s="91"/>
      <c r="N300" s="88" t="str">
        <f t="array" ref="N300">IF(M300="","",INDEX(Herbs!$J:$J,MATCH(M300,Herbs!$B:$B,0)))</f>
        <v/>
      </c>
      <c r="O300" s="88">
        <f t="array" ref="O300">IF(M300:M632="",0, INDEX(Herbs!A:A,MATCH(M300,Herbs!B:B,0)))</f>
        <v>0</v>
      </c>
      <c r="P300" s="89" t="str">
        <f t="array" ref="P300">IF(M300="","", SWITCH(INDEX(Herbs!$A:$A,MATCH(M300,Herbs!$B:$B,0)),1,1,2,3,3,9,4,36,5,180,6,1080,0)*L300)</f>
        <v/>
      </c>
      <c r="Q300" s="90" t="str">
        <f t="array" ref="Q300">IF(M300="","",INDEX(Herbs!$E:$E,MATCH(M300,Herbs!$B:$B,0)))</f>
        <v/>
      </c>
      <c r="R300" s="89"/>
      <c r="S300" s="91"/>
      <c r="T300" s="88" t="str">
        <f t="array" ref="T300">IF(S300="","",INDEX(Herbs!$J:$J,MATCH(S300,Herbs!$B:$B,0)))</f>
        <v/>
      </c>
      <c r="U300" s="88">
        <f t="array" ref="U300">IF(S300:S632="",0, INDEX(Herbs!A:A,MATCH(S300,Herbs!B:B,0)))</f>
        <v>0</v>
      </c>
      <c r="V300" s="89" t="str">
        <f t="array" ref="V300">IF(S300="","", SWITCH(INDEX(Herbs!$A:$A,MATCH(S300,Herbs!$B:$B,0)),1,1,2,3,3,9,4,36,5,180,6,1080,0)*R300)</f>
        <v/>
      </c>
      <c r="W300" s="90" t="str">
        <f t="array" ref="W300">IF(S300="","",INDEX(Herbs!$E:$E,MATCH(S300,Herbs!$B:$B,0)))</f>
        <v/>
      </c>
    </row>
    <row r="301" ht="41.25" customHeight="1">
      <c r="C301" s="75"/>
      <c r="D301" s="85" t="str">
        <f>C298</f>
        <v>Origin Dao Elixir</v>
      </c>
      <c r="E301" s="73" t="s">
        <v>325</v>
      </c>
      <c r="F301" s="89"/>
      <c r="G301" s="91"/>
      <c r="H301" s="88" t="str">
        <f t="array" ref="H301">IF(G301="","",INDEX(Herbs!$J:$J,MATCH(G301,Herbs!$B:$B,0)))</f>
        <v/>
      </c>
      <c r="I301" s="13">
        <f t="array" ref="I301">IF(G301:G632="",0, INDEX(Herbs!A:A,MATCH(G301,Herbs!B:B,0)))</f>
        <v>0</v>
      </c>
      <c r="J301" s="89" t="str">
        <f t="array" ref="J301">IF(G301="","", SWITCH(INDEX(Herbs!$A:$A,MATCH(G301,Herbs!$B:$B,0)),1,1,2,3,3,9,4,36,5,180,6,1080,0)*F301)</f>
        <v/>
      </c>
      <c r="K301" s="90" t="str">
        <f t="array" ref="K301">IF(G301="","",INDEX(Herbs!$E:$E,MATCH(G301,Herbs!$B:$B,0)))</f>
        <v/>
      </c>
      <c r="L301" s="89"/>
      <c r="M301" s="91"/>
      <c r="N301" s="88" t="str">
        <f t="array" ref="N301">IF(M301="","",INDEX(Herbs!$J:$J,MATCH(M301,Herbs!$B:$B,0)))</f>
        <v/>
      </c>
      <c r="O301" s="88">
        <f t="array" ref="O301">IF(M301:M632="",0, INDEX(Herbs!A:A,MATCH(M301,Herbs!B:B,0)))</f>
        <v>0</v>
      </c>
      <c r="P301" s="89" t="str">
        <f t="array" ref="P301">IF(M301="","", SWITCH(INDEX(Herbs!$A:$A,MATCH(M301,Herbs!$B:$B,0)),1,1,2,3,3,9,4,36,5,180,6,1080,0)*L301)</f>
        <v/>
      </c>
      <c r="Q301" s="90" t="str">
        <f t="array" ref="Q301">IF(M301="","",INDEX(Herbs!$E:$E,MATCH(M301,Herbs!$B:$B,0)))</f>
        <v/>
      </c>
      <c r="R301" s="89"/>
      <c r="S301" s="91"/>
      <c r="T301" s="88" t="str">
        <f t="array" ref="T301">IF(S301="","",INDEX(Herbs!$J:$J,MATCH(S301,Herbs!$B:$B,0)))</f>
        <v/>
      </c>
      <c r="U301" s="88">
        <f t="array" ref="U301">IF(S301:S632="",0, INDEX(Herbs!A:A,MATCH(S301,Herbs!B:B,0)))</f>
        <v>0</v>
      </c>
      <c r="V301" s="89" t="str">
        <f t="array" ref="V301">IF(S301="","", SWITCH(INDEX(Herbs!$A:$A,MATCH(S301,Herbs!$B:$B,0)),1,1,2,3,3,9,4,36,5,180,6,1080,0)*R301)</f>
        <v/>
      </c>
      <c r="W301" s="90" t="str">
        <f t="array" ref="W301">IF(S301="","",INDEX(Herbs!$E:$E,MATCH(S301,Herbs!$B:$B,0)))</f>
        <v/>
      </c>
    </row>
    <row r="302" ht="41.25" customHeight="1">
      <c r="A302" s="92"/>
      <c r="B302" s="92"/>
      <c r="C302" s="93"/>
      <c r="D302" s="94" t="str">
        <f>C298</f>
        <v>Origin Dao Elixir</v>
      </c>
      <c r="E302" s="95" t="s">
        <v>326</v>
      </c>
      <c r="F302" s="96">
        <v>1.0</v>
      </c>
      <c r="G302" s="97" t="s">
        <v>373</v>
      </c>
      <c r="H302" s="98" t="str">
        <f t="array" ref="H302">IF(G302="","",INDEX(Herbs!$J:$J,MATCH(G302,Herbs!$B:$B,0)))</f>
        <v/>
      </c>
      <c r="I302" s="99">
        <f t="array" ref="I302">IF(G302:G632="",0, INDEX(Herbs!A:A,MATCH(G302,Herbs!B:B,0)))</f>
        <v>5</v>
      </c>
      <c r="J302" s="100">
        <f t="array" ref="J302">IF(G302="","", SWITCH(INDEX(Herbs!$A:$A,MATCH(G302,Herbs!$B:$B,0)),1,1,2,3,3,9,4,36,5,180,6,1080,0)*F302)</f>
        <v>180</v>
      </c>
      <c r="K302" s="101" t="str">
        <f t="array" ref="K302">IF(G302="","",INDEX(Herbs!$G:$G,MATCH(G302,Herbs!$B:$B,0)))</f>
        <v>Cold</v>
      </c>
      <c r="L302" s="100"/>
      <c r="M302" s="97"/>
      <c r="N302" s="98" t="str">
        <f t="array" ref="N302">IF(M302="","",INDEX(Herbs!$J:$J,MATCH(M302,Herbs!$B:$B,0)))</f>
        <v/>
      </c>
      <c r="O302" s="98">
        <f t="array" ref="O302">IF(M302:M632="",0, INDEX(Herbs!A:A,MATCH(M302,Herbs!B:B,0)))</f>
        <v>0</v>
      </c>
      <c r="P302" s="100" t="str">
        <f t="array" ref="P302">IF(M302="","", SWITCH(INDEX(Herbs!$A:$A,MATCH(M302,Herbs!$B:$B,0)),1,1,2,3,3,9,4,36,5,180,6,1080,0)*L302)</f>
        <v/>
      </c>
      <c r="Q302" s="101" t="str">
        <f t="array" ref="Q302">IF(M302="","",INDEX(Herbs!$G:$G,MATCH(M302,Herbs!$B:$B,0)))</f>
        <v/>
      </c>
      <c r="R302" s="100"/>
      <c r="S302" s="97"/>
      <c r="T302" s="98" t="str">
        <f t="array" ref="T302">IF(S302="","",INDEX(Herbs!$J:$J,MATCH(S302,Herbs!$B:$B,0)))</f>
        <v/>
      </c>
      <c r="U302" s="98">
        <f t="array" ref="U302">IF(S302:S632="",0, INDEX(Herbs!A:A,MATCH(S302,Herbs!B:B,0)))</f>
        <v>0</v>
      </c>
      <c r="V302" s="100" t="str">
        <f t="array" ref="V302">IF(S302="","", SWITCH(INDEX(Herbs!$A:$A,MATCH(S302,Herbs!$B:$B,0)),1,1,2,3,3,9,4,36,5,180,6,1080,0)*R302)</f>
        <v/>
      </c>
      <c r="W302" s="101" t="str">
        <f t="array" ref="W302">IF(S302="","",INDEX(Herbs!$G:$G,MATCH(S302,Herbs!$B:$B,0)))</f>
        <v/>
      </c>
    </row>
    <row r="303" ht="41.25" customHeight="1">
      <c r="A303" s="82" t="s">
        <v>166</v>
      </c>
      <c r="B303" s="83">
        <v>5.0</v>
      </c>
      <c r="C303" s="84" t="s">
        <v>168</v>
      </c>
      <c r="D303" s="85" t="str">
        <f>C303</f>
        <v>Earth Dao Elixir</v>
      </c>
      <c r="E303" s="85" t="s">
        <v>320</v>
      </c>
      <c r="F303" s="86">
        <v>1.0</v>
      </c>
      <c r="G303" s="87" t="s">
        <v>392</v>
      </c>
      <c r="H303" s="88" t="str">
        <f t="array" ref="H303">IF(G303="","",INDEX(Herbs!$J:$J,MATCH(G303,Herbs!$B:$B,0)))</f>
        <v/>
      </c>
      <c r="I303" s="13">
        <f t="array" ref="I303">IF(G303:G632="",0, INDEX(Herbs!A:A,MATCH(G303,Herbs!B:B,0)))</f>
        <v>5</v>
      </c>
      <c r="J303" s="89">
        <f t="array" ref="J303">IF(G303="","", SWITCH(INDEX(Herbs!$A:$A,MATCH(G303,Herbs!$B:$B,0)),1,1,2,3,3,9,4,36,5,180,6,1080,0)*F303)</f>
        <v>180</v>
      </c>
      <c r="K303" s="90" t="str">
        <f t="array" ref="K303">IF(G303="","",INDEX(Herbs!$C:$C,MATCH(G303,Herbs!$B:$B,0)))</f>
        <v>Coalescing</v>
      </c>
      <c r="L303" s="89"/>
      <c r="M303" s="87"/>
      <c r="N303" s="88" t="str">
        <f t="array" ref="N303">IF(M303="","",INDEX(Herbs!$J:$J,MATCH(M303,Herbs!$B:$B,0)))</f>
        <v/>
      </c>
      <c r="O303" s="102">
        <f t="array" ref="O303">IF(M303:M632="",0, INDEX(Herbs!A:A,MATCH(M303,Herbs!B:B,0)))</f>
        <v>0</v>
      </c>
      <c r="P303" s="89" t="str">
        <f t="array" ref="P303">IF(M303="","", SWITCH(INDEX(Herbs!$A:$A,MATCH(M303,Herbs!$B:$B,0)),1,1,2,3,3,9,4,36,5,180,6,1080,0)*L303)</f>
        <v/>
      </c>
      <c r="Q303" s="90" t="str">
        <f t="array" ref="Q303">IF(M303="","",INDEX(Herbs!$C:$C,MATCH(M303,Herbs!$B:$B,0)))</f>
        <v/>
      </c>
      <c r="R303" s="89"/>
      <c r="S303" s="87"/>
      <c r="T303" s="88" t="str">
        <f t="array" ref="T303">IF(S303="","",INDEX(Herbs!$J:$J,MATCH(S303,Herbs!$B:$B,0)))</f>
        <v/>
      </c>
      <c r="U303" s="13">
        <f t="array" ref="U303">IF(S303:S632="",0, INDEX(Herbs!A:A,MATCH(S303,Herbs!B:B,0)))</f>
        <v>0</v>
      </c>
      <c r="V303" s="89" t="str">
        <f t="array" ref="V303">IF(S303="","", SWITCH(INDEX(Herbs!$A:$A,MATCH(S303,Herbs!$B:$B,0)),1,1,2,3,3,9,4,36,5,180,6,1080,0)*R303)</f>
        <v/>
      </c>
      <c r="W303" s="90" t="str">
        <f t="array" ref="W303">IF(S303="","",INDEX(Herbs!$C:$C,MATCH(S303,Herbs!$B:$B,0)))</f>
        <v/>
      </c>
    </row>
    <row r="304" ht="41.25" customHeight="1">
      <c r="C304" s="75"/>
      <c r="D304" s="85" t="str">
        <f>C303</f>
        <v>Earth Dao Elixir</v>
      </c>
      <c r="E304" s="85" t="s">
        <v>322</v>
      </c>
      <c r="F304" s="86"/>
      <c r="G304" s="87"/>
      <c r="H304" s="88" t="str">
        <f t="array" ref="H304">IF(G304="","",INDEX(Herbs!$J:$J,MATCH(G304,Herbs!$B:$B,0)))</f>
        <v/>
      </c>
      <c r="I304" s="13">
        <f t="array" ref="I304">IF(G304:G632="",0, INDEX(Herbs!A:A,MATCH(G304,Herbs!B:B,0)))</f>
        <v>0</v>
      </c>
      <c r="J304" s="89" t="str">
        <f t="array" ref="J304">IF(G304="","", SWITCH(INDEX(Herbs!$A:$A,MATCH(G304,Herbs!$B:$B,0)),1,1,2,3,3,9,4,36,5,180,6,1080,0)*F304)</f>
        <v/>
      </c>
      <c r="K304" s="90" t="str">
        <f t="array" ref="K304">IF(G304="","",INDEX(Herbs!$C:$C,MATCH(G304,Herbs!$B:$B,0)))</f>
        <v/>
      </c>
      <c r="L304" s="89"/>
      <c r="M304" s="87"/>
      <c r="N304" s="88" t="str">
        <f t="array" ref="N304">IF(M304="","",INDEX(Herbs!$J:$J,MATCH(M304,Herbs!$B:$B,0)))</f>
        <v/>
      </c>
      <c r="O304" s="102">
        <f t="array" ref="O304">IF(M304:M632="",0, INDEX(Herbs!A:A,MATCH(M304,Herbs!B:B,0)))</f>
        <v>0</v>
      </c>
      <c r="P304" s="89" t="str">
        <f t="array" ref="P304">IF(M304="","", SWITCH(INDEX(Herbs!$A:$A,MATCH(M304,Herbs!$B:$B,0)),1,1,2,3,3,9,4,36,5,180,6,1080,0)*L304)</f>
        <v/>
      </c>
      <c r="Q304" s="90" t="str">
        <f t="array" ref="Q304">IF(M304="","",INDEX(Herbs!$C:$C,MATCH(M304,Herbs!$B:$B,0)))</f>
        <v/>
      </c>
      <c r="R304" s="89"/>
      <c r="S304" s="87"/>
      <c r="T304" s="88" t="str">
        <f t="array" ref="T304">IF(S304="","",INDEX(Herbs!$J:$J,MATCH(S304,Herbs!$B:$B,0)))</f>
        <v/>
      </c>
      <c r="U304" s="13">
        <f t="array" ref="U304">IF(S304:S632="",0, INDEX(Herbs!A:A,MATCH(S304,Herbs!B:B,0)))</f>
        <v>0</v>
      </c>
      <c r="V304" s="89" t="str">
        <f t="array" ref="V304">IF(S304="","", SWITCH(INDEX(Herbs!$A:$A,MATCH(S304,Herbs!$B:$B,0)),1,1,2,3,3,9,4,36,5,180,6,1080,0)*R304)</f>
        <v/>
      </c>
      <c r="W304" s="90" t="str">
        <f t="array" ref="W304">IF(S304="","",INDEX(Herbs!$C:$C,MATCH(S304,Herbs!$B:$B,0)))</f>
        <v/>
      </c>
    </row>
    <row r="305" ht="41.25" customHeight="1">
      <c r="C305" s="75"/>
      <c r="D305" s="85" t="str">
        <f>C303</f>
        <v>Earth Dao Elixir</v>
      </c>
      <c r="E305" s="73" t="s">
        <v>323</v>
      </c>
      <c r="F305" s="86">
        <v>3.0</v>
      </c>
      <c r="G305" s="87" t="s">
        <v>394</v>
      </c>
      <c r="H305" s="88" t="str">
        <f t="array" ref="H305">IF(G305="","",INDEX(Herbs!$J:$J,MATCH(G305,Herbs!$B:$B,0)))</f>
        <v/>
      </c>
      <c r="I305" s="13">
        <f t="array" ref="I305">IF(G305:G632="",0, INDEX(Herbs!A:A,MATCH(G305,Herbs!B:B,0)))</f>
        <v>5</v>
      </c>
      <c r="J305" s="89">
        <f t="array" ref="J305">IF(G305="","", SWITCH(INDEX(Herbs!$A:$A,MATCH(G305,Herbs!$B:$B,0)),1,1,2,3,3,9,4,36,5,180,6,1080,0)*F305)</f>
        <v>540</v>
      </c>
      <c r="K305" s="90" t="str">
        <f t="array" ref="K305">IF(G305="","",INDEX(Herbs!$E:$E,MATCH(G305,Herbs!$B:$B,0)))</f>
        <v>Earth</v>
      </c>
      <c r="L305" s="89"/>
      <c r="M305" s="87"/>
      <c r="N305" s="88" t="str">
        <f t="array" ref="N305">IF(M305="","",INDEX(Herbs!$J:$J,MATCH(M305,Herbs!$B:$B,0)))</f>
        <v/>
      </c>
      <c r="O305" s="102">
        <f t="array" ref="O305">IF(M305:M632="",0, INDEX(Herbs!A:A,MATCH(M305,Herbs!B:B,0)))</f>
        <v>0</v>
      </c>
      <c r="P305" s="89" t="str">
        <f t="array" ref="P305">IF(M305="","", SWITCH(INDEX(Herbs!$A:$A,MATCH(M305,Herbs!$B:$B,0)),1,1,2,3,3,9,4,36,5,180,6,1080,0)*L305)</f>
        <v/>
      </c>
      <c r="Q305" s="90" t="str">
        <f t="array" ref="Q305">IF(M305="","",INDEX(Herbs!$E:$E,MATCH(M305,Herbs!$B:$B,0)))</f>
        <v/>
      </c>
      <c r="R305" s="89"/>
      <c r="S305" s="87"/>
      <c r="T305" s="88" t="str">
        <f t="array" ref="T305">IF(S305="","",INDEX(Herbs!$J:$J,MATCH(S305,Herbs!$B:$B,0)))</f>
        <v/>
      </c>
      <c r="U305" s="13">
        <f t="array" ref="U305">IF(S305:S632="",0, INDEX(Herbs!A:A,MATCH(S305,Herbs!B:B,0)))</f>
        <v>0</v>
      </c>
      <c r="V305" s="89" t="str">
        <f t="array" ref="V305">IF(S305="","", SWITCH(INDEX(Herbs!$A:$A,MATCH(S305,Herbs!$B:$B,0)),1,1,2,3,3,9,4,36,5,180,6,1080,0)*R305)</f>
        <v/>
      </c>
      <c r="W305" s="90" t="str">
        <f t="array" ref="W305">IF(S305="","",INDEX(Herbs!$E:$E,MATCH(S305,Herbs!$B:$B,0)))</f>
        <v/>
      </c>
    </row>
    <row r="306" ht="41.25" customHeight="1">
      <c r="C306" s="75"/>
      <c r="D306" s="85" t="str">
        <f>C303</f>
        <v>Earth Dao Elixir</v>
      </c>
      <c r="E306" s="73" t="s">
        <v>325</v>
      </c>
      <c r="F306" s="86">
        <v>1.0</v>
      </c>
      <c r="G306" s="87" t="s">
        <v>395</v>
      </c>
      <c r="H306" s="88" t="str">
        <f t="array" ref="H306">IF(G306="","",INDEX(Herbs!$J:$J,MATCH(G306,Herbs!$B:$B,0)))</f>
        <v/>
      </c>
      <c r="I306" s="13">
        <f t="array" ref="I306">IF(G306:G632="",0, INDEX(Herbs!A:A,MATCH(G306,Herbs!B:B,0)))</f>
        <v>5</v>
      </c>
      <c r="J306" s="89">
        <f t="array" ref="J306">IF(G306="","", SWITCH(INDEX(Herbs!$A:$A,MATCH(G306,Herbs!$B:$B,0)),1,1,2,3,3,9,4,36,5,180,6,1080,0)*F306)</f>
        <v>180</v>
      </c>
      <c r="K306" s="90" t="str">
        <f t="array" ref="K306">IF(G306="","",INDEX(Herbs!$E:$E,MATCH(G306,Herbs!$B:$B,0)))</f>
        <v>Dao Presence</v>
      </c>
      <c r="L306" s="89"/>
      <c r="M306" s="87"/>
      <c r="N306" s="88" t="str">
        <f t="array" ref="N306">IF(M306="","",INDEX(Herbs!$J:$J,MATCH(M306,Herbs!$B:$B,0)))</f>
        <v/>
      </c>
      <c r="O306" s="102">
        <f t="array" ref="O306">IF(M306:M632="",0, INDEX(Herbs!A:A,MATCH(M306,Herbs!B:B,0)))</f>
        <v>0</v>
      </c>
      <c r="P306" s="89" t="str">
        <f t="array" ref="P306">IF(M306="","", SWITCH(INDEX(Herbs!$A:$A,MATCH(M306,Herbs!$B:$B,0)),1,1,2,3,3,9,4,36,5,180,6,1080,0)*L306)</f>
        <v/>
      </c>
      <c r="Q306" s="90" t="str">
        <f t="array" ref="Q306">IF(M306="","",INDEX(Herbs!$E:$E,MATCH(M306,Herbs!$B:$B,0)))</f>
        <v/>
      </c>
      <c r="R306" s="89"/>
      <c r="S306" s="87"/>
      <c r="T306" s="88" t="str">
        <f t="array" ref="T306">IF(S306="","",INDEX(Herbs!$J:$J,MATCH(S306,Herbs!$B:$B,0)))</f>
        <v/>
      </c>
      <c r="U306" s="13">
        <f t="array" ref="U306">IF(S306:S632="",0, INDEX(Herbs!A:A,MATCH(S306,Herbs!B:B,0)))</f>
        <v>0</v>
      </c>
      <c r="V306" s="89" t="str">
        <f t="array" ref="V306">IF(S306="","", SWITCH(INDEX(Herbs!$A:$A,MATCH(S306,Herbs!$B:$B,0)),1,1,2,3,3,9,4,36,5,180,6,1080,0)*R306)</f>
        <v/>
      </c>
      <c r="W306" s="90" t="str">
        <f t="array" ref="W306">IF(S306="","",INDEX(Herbs!$E:$E,MATCH(S306,Herbs!$B:$B,0)))</f>
        <v/>
      </c>
    </row>
    <row r="307" ht="41.25" customHeight="1">
      <c r="A307" s="92"/>
      <c r="B307" s="92"/>
      <c r="C307" s="93"/>
      <c r="D307" s="85" t="str">
        <f>C303</f>
        <v>Earth Dao Elixir</v>
      </c>
      <c r="E307" s="95" t="s">
        <v>326</v>
      </c>
      <c r="F307" s="96">
        <v>1.0</v>
      </c>
      <c r="G307" s="97" t="s">
        <v>373</v>
      </c>
      <c r="H307" s="98" t="str">
        <f t="array" ref="H307">IF(G307="","",INDEX(Herbs!$J:$J,MATCH(G307,Herbs!$B:$B,0)))</f>
        <v/>
      </c>
      <c r="I307" s="13">
        <f t="array" ref="I307">IF(G307:G632="",0, INDEX(Herbs!A:A,MATCH(G307,Herbs!B:B,0)))</f>
        <v>5</v>
      </c>
      <c r="J307" s="100">
        <f t="array" ref="J307">IF(G307="","", SWITCH(INDEX(Herbs!$A:$A,MATCH(G307,Herbs!$B:$B,0)),1,1,2,3,3,9,4,36,5,180,6,1080,0)*F307)</f>
        <v>180</v>
      </c>
      <c r="K307" s="101" t="str">
        <f t="array" ref="K307">IF(G307="","",INDEX(Herbs!$G:$G,MATCH(G307,Herbs!$B:$B,0)))</f>
        <v>Cold</v>
      </c>
      <c r="L307" s="100"/>
      <c r="M307" s="97"/>
      <c r="N307" s="98" t="str">
        <f t="array" ref="N307">IF(M307="","",INDEX(Herbs!$J:$J,MATCH(M307,Herbs!$B:$B,0)))</f>
        <v/>
      </c>
      <c r="O307" s="103">
        <f t="array" ref="O307">IF(M307:M632="",0, INDEX(Herbs!A:A,MATCH(M307,Herbs!B:B,0)))</f>
        <v>0</v>
      </c>
      <c r="P307" s="100" t="str">
        <f t="array" ref="P307">IF(M307="","", SWITCH(INDEX(Herbs!$A:$A,MATCH(M307,Herbs!$B:$B,0)),1,1,2,3,3,9,4,36,5,180,6,1080,0)*L307)</f>
        <v/>
      </c>
      <c r="Q307" s="101" t="str">
        <f t="array" ref="Q307">IF(M307="","",INDEX(Herbs!$G:$G,MATCH(M307,Herbs!$B:$B,0)))</f>
        <v/>
      </c>
      <c r="R307" s="100"/>
      <c r="S307" s="97"/>
      <c r="T307" s="98" t="str">
        <f t="array" ref="T307">IF(S307="","",INDEX(Herbs!$J:$J,MATCH(S307,Herbs!$B:$B,0)))</f>
        <v/>
      </c>
      <c r="U307" s="99">
        <f t="array" ref="U307">IF(S307:S632="",0, INDEX(Herbs!A:A,MATCH(S307,Herbs!B:B,0)))</f>
        <v>0</v>
      </c>
      <c r="V307" s="100" t="str">
        <f t="array" ref="V307">IF(S307="","", SWITCH(INDEX(Herbs!$A:$A,MATCH(S307,Herbs!$B:$B,0)),1,1,2,3,3,9,4,36,5,180,6,1080,0)*R307)</f>
        <v/>
      </c>
      <c r="W307" s="101" t="str">
        <f t="array" ref="W307">IF(S307="","",INDEX(Herbs!$G:$G,MATCH(S307,Herbs!$B:$B,0)))</f>
        <v/>
      </c>
    </row>
    <row r="308" ht="41.25" customHeight="1">
      <c r="A308" s="82" t="s">
        <v>166</v>
      </c>
      <c r="B308" s="83">
        <v>5.0</v>
      </c>
      <c r="C308" s="84" t="s">
        <v>170</v>
      </c>
      <c r="D308" s="85" t="str">
        <f>C308</f>
        <v>Fire Dao Elixir</v>
      </c>
      <c r="E308" s="85" t="s">
        <v>320</v>
      </c>
      <c r="F308" s="86">
        <v>1.0</v>
      </c>
      <c r="G308" s="87" t="s">
        <v>392</v>
      </c>
      <c r="H308" s="88" t="str">
        <f t="array" ref="H308">IF(G308="","",INDEX(Herbs!$J:$J,MATCH(G308,Herbs!$B:$B,0)))</f>
        <v/>
      </c>
      <c r="I308" s="13">
        <f t="array" ref="I308">IF(G308:G632="",0, INDEX(Herbs!A:A,MATCH(G308,Herbs!B:B,0)))</f>
        <v>5</v>
      </c>
      <c r="J308" s="89">
        <f t="array" ref="J308">IF(G308="","", SWITCH(INDEX(Herbs!$A:$A,MATCH(G308,Herbs!$B:$B,0)),1,1,2,3,3,9,4,36,5,180,6,1080,0)*F308)</f>
        <v>180</v>
      </c>
      <c r="K308" s="90" t="str">
        <f t="array" ref="K308">IF(G308="","",INDEX(Herbs!$C:$C,MATCH(G308,Herbs!$B:$B,0)))</f>
        <v>Coalescing</v>
      </c>
      <c r="L308" s="89"/>
      <c r="M308" s="91"/>
      <c r="N308" s="88" t="str">
        <f t="array" ref="N308">IF(M308="","",INDEX(Herbs!$J:$J,MATCH(M308,Herbs!$B:$B,0)))</f>
        <v/>
      </c>
      <c r="O308" s="88">
        <f t="array" ref="O308">IF(M308:M632="",0, INDEX(Herbs!A:A,MATCH(M308,Herbs!B:B,0)))</f>
        <v>0</v>
      </c>
      <c r="P308" s="89" t="str">
        <f t="array" ref="P308">IF(M308="","", SWITCH(INDEX(Herbs!$A:$A,MATCH(M308,Herbs!$B:$B,0)),1,1,2,3,3,9,4,36,5,180,6,1080,0)*L308)</f>
        <v/>
      </c>
      <c r="Q308" s="90" t="str">
        <f t="array" ref="Q308">IF(M308="","",INDEX(Herbs!$C:$C,MATCH(M308,Herbs!$B:$B,0)))</f>
        <v/>
      </c>
      <c r="R308" s="89"/>
      <c r="S308" s="91"/>
      <c r="T308" s="88" t="str">
        <f t="array" ref="T308">IF(S308="","",INDEX(Herbs!$J:$J,MATCH(S308,Herbs!$B:$B,0)))</f>
        <v/>
      </c>
      <c r="U308" s="88">
        <f t="array" ref="U308">IF(S308:S632="",0, INDEX(Herbs!A:A,MATCH(S308,Herbs!B:B,0)))</f>
        <v>0</v>
      </c>
      <c r="V308" s="89" t="str">
        <f t="array" ref="V308">IF(S308="","", SWITCH(INDEX(Herbs!$A:$A,MATCH(S308,Herbs!$B:$B,0)),1,1,2,3,3,9,4,36,5,180,6,1080,0)*R308)</f>
        <v/>
      </c>
      <c r="W308" s="90" t="str">
        <f t="array" ref="W308">IF(S308="","",INDEX(Herbs!$C:$C,MATCH(S308,Herbs!$B:$B,0)))</f>
        <v/>
      </c>
    </row>
    <row r="309" ht="41.25" customHeight="1">
      <c r="C309" s="75"/>
      <c r="D309" s="85" t="str">
        <f>C308</f>
        <v>Fire Dao Elixir</v>
      </c>
      <c r="E309" s="85" t="s">
        <v>322</v>
      </c>
      <c r="F309" s="89"/>
      <c r="G309" s="91"/>
      <c r="H309" s="88" t="str">
        <f t="array" ref="H309">IF(G309="","",INDEX(Herbs!$J:$J,MATCH(G309,Herbs!$B:$B,0)))</f>
        <v/>
      </c>
      <c r="I309" s="13">
        <f t="array" ref="I309">IF(G309:G632="",0, INDEX(Herbs!A:A,MATCH(G309,Herbs!B:B,0)))</f>
        <v>0</v>
      </c>
      <c r="J309" s="89" t="str">
        <f t="array" ref="J309">IF(G309="","", SWITCH(INDEX(Herbs!$A:$A,MATCH(G309,Herbs!$B:$B,0)),1,1,2,3,3,9,4,36,5,180,6,1080,0)*F309)</f>
        <v/>
      </c>
      <c r="K309" s="90" t="str">
        <f t="array" ref="K309">IF(G309="","",INDEX(Herbs!$C:$C,MATCH(G309,Herbs!$B:$B,0)))</f>
        <v/>
      </c>
      <c r="L309" s="89"/>
      <c r="M309" s="91"/>
      <c r="N309" s="88" t="str">
        <f t="array" ref="N309">IF(M309="","",INDEX(Herbs!$J:$J,MATCH(M309,Herbs!$B:$B,0)))</f>
        <v/>
      </c>
      <c r="O309" s="88">
        <f t="array" ref="O309">IF(M309:M632="",0, INDEX(Herbs!A:A,MATCH(M309,Herbs!B:B,0)))</f>
        <v>0</v>
      </c>
      <c r="P309" s="89" t="str">
        <f t="array" ref="P309">IF(M309="","", SWITCH(INDEX(Herbs!$A:$A,MATCH(M309,Herbs!$B:$B,0)),1,1,2,3,3,9,4,36,5,180,6,1080,0)*L309)</f>
        <v/>
      </c>
      <c r="Q309" s="90" t="str">
        <f t="array" ref="Q309">IF(M309="","",INDEX(Herbs!$C:$C,MATCH(M309,Herbs!$B:$B,0)))</f>
        <v/>
      </c>
      <c r="R309" s="89"/>
      <c r="S309" s="91"/>
      <c r="T309" s="88" t="str">
        <f t="array" ref="T309">IF(S309="","",INDEX(Herbs!$J:$J,MATCH(S309,Herbs!$B:$B,0)))</f>
        <v/>
      </c>
      <c r="U309" s="88">
        <f t="array" ref="U309">IF(S309:S632="",0, INDEX(Herbs!A:A,MATCH(S309,Herbs!B:B,0)))</f>
        <v>0</v>
      </c>
      <c r="V309" s="89" t="str">
        <f t="array" ref="V309">IF(S309="","", SWITCH(INDEX(Herbs!$A:$A,MATCH(S309,Herbs!$B:$B,0)),1,1,2,3,3,9,4,36,5,180,6,1080,0)*R309)</f>
        <v/>
      </c>
      <c r="W309" s="90" t="str">
        <f t="array" ref="W309">IF(S309="","",INDEX(Herbs!$C:$C,MATCH(S309,Herbs!$B:$B,0)))</f>
        <v/>
      </c>
    </row>
    <row r="310" ht="41.25" customHeight="1">
      <c r="C310" s="75"/>
      <c r="D310" s="85" t="str">
        <f>C308</f>
        <v>Fire Dao Elixir</v>
      </c>
      <c r="E310" s="73" t="s">
        <v>323</v>
      </c>
      <c r="F310" s="86">
        <v>3.0</v>
      </c>
      <c r="G310" s="87" t="s">
        <v>396</v>
      </c>
      <c r="H310" s="88" t="str">
        <f t="array" ref="H310">IF(G310="","",INDEX(Herbs!$J:$J,MATCH(G310,Herbs!$B:$B,0)))</f>
        <v/>
      </c>
      <c r="I310" s="13">
        <f t="array" ref="I310">IF(G310:G632="",0, INDEX(Herbs!A:A,MATCH(G310,Herbs!B:B,0)))</f>
        <v>5</v>
      </c>
      <c r="J310" s="89">
        <f t="array" ref="J310">IF(G310="","", SWITCH(INDEX(Herbs!$A:$A,MATCH(G310,Herbs!$B:$B,0)),1,1,2,3,3,9,4,36,5,180,6,1080,0)*F310)</f>
        <v>540</v>
      </c>
      <c r="K310" s="90" t="str">
        <f t="array" ref="K310">IF(G310="","",INDEX(Herbs!$E:$E,MATCH(G310,Herbs!$B:$B,0)))</f>
        <v>Fire</v>
      </c>
      <c r="L310" s="89"/>
      <c r="M310" s="91"/>
      <c r="N310" s="88" t="str">
        <f t="array" ref="N310">IF(M310="","",INDEX(Herbs!$J:$J,MATCH(M310,Herbs!$B:$B,0)))</f>
        <v/>
      </c>
      <c r="O310" s="88">
        <f t="array" ref="O310">IF(M310:M632="",0, INDEX(Herbs!A:A,MATCH(M310,Herbs!B:B,0)))</f>
        <v>0</v>
      </c>
      <c r="P310" s="89" t="str">
        <f t="array" ref="P310">IF(M310="","", SWITCH(INDEX(Herbs!$A:$A,MATCH(M310,Herbs!$B:$B,0)),1,1,2,3,3,9,4,36,5,180,6,1080,0)*L310)</f>
        <v/>
      </c>
      <c r="Q310" s="90" t="str">
        <f t="array" ref="Q310">IF(M310="","",INDEX(Herbs!$E:$E,MATCH(M310,Herbs!$B:$B,0)))</f>
        <v/>
      </c>
      <c r="R310" s="89"/>
      <c r="S310" s="91"/>
      <c r="T310" s="88" t="str">
        <f t="array" ref="T310">IF(S310="","",INDEX(Herbs!$J:$J,MATCH(S310,Herbs!$B:$B,0)))</f>
        <v/>
      </c>
      <c r="U310" s="88">
        <f t="array" ref="U310">IF(S310:S632="",0, INDEX(Herbs!A:A,MATCH(S310,Herbs!B:B,0)))</f>
        <v>0</v>
      </c>
      <c r="V310" s="89" t="str">
        <f t="array" ref="V310">IF(S310="","", SWITCH(INDEX(Herbs!$A:$A,MATCH(S310,Herbs!$B:$B,0)),1,1,2,3,3,9,4,36,5,180,6,1080,0)*R310)</f>
        <v/>
      </c>
      <c r="W310" s="90" t="str">
        <f t="array" ref="W310">IF(S310="","",INDEX(Herbs!$E:$E,MATCH(S310,Herbs!$B:$B,0)))</f>
        <v/>
      </c>
    </row>
    <row r="311" ht="41.25" customHeight="1">
      <c r="C311" s="75"/>
      <c r="D311" s="85" t="str">
        <f>C308</f>
        <v>Fire Dao Elixir</v>
      </c>
      <c r="E311" s="73" t="s">
        <v>325</v>
      </c>
      <c r="F311" s="89">
        <v>1.0</v>
      </c>
      <c r="G311" s="91" t="s">
        <v>395</v>
      </c>
      <c r="H311" s="88" t="str">
        <f t="array" ref="H311">IF(G311="","",INDEX(Herbs!$J:$J,MATCH(G311,Herbs!$B:$B,0)))</f>
        <v/>
      </c>
      <c r="I311" s="13">
        <f t="array" ref="I311">IF(G311:G632="",0, INDEX(Herbs!A:A,MATCH(G311,Herbs!B:B,0)))</f>
        <v>5</v>
      </c>
      <c r="J311" s="89">
        <f t="array" ref="J311">IF(G311="","", SWITCH(INDEX(Herbs!$A:$A,MATCH(G311,Herbs!$B:$B,0)),1,1,2,3,3,9,4,36,5,180,6,1080,0)*F311)</f>
        <v>180</v>
      </c>
      <c r="K311" s="90" t="str">
        <f t="array" ref="K311">IF(G311="","",INDEX(Herbs!$E:$E,MATCH(G311,Herbs!$B:$B,0)))</f>
        <v>Dao Presence</v>
      </c>
      <c r="L311" s="89"/>
      <c r="M311" s="91"/>
      <c r="N311" s="88" t="str">
        <f t="array" ref="N311">IF(M311="","",INDEX(Herbs!$J:$J,MATCH(M311,Herbs!$B:$B,0)))</f>
        <v/>
      </c>
      <c r="O311" s="88">
        <f t="array" ref="O311">IF(M311:M632="",0, INDEX(Herbs!A:A,MATCH(M311,Herbs!B:B,0)))</f>
        <v>0</v>
      </c>
      <c r="P311" s="89" t="str">
        <f t="array" ref="P311">IF(M311="","", SWITCH(INDEX(Herbs!$A:$A,MATCH(M311,Herbs!$B:$B,0)),1,1,2,3,3,9,4,36,5,180,6,1080,0)*L311)</f>
        <v/>
      </c>
      <c r="Q311" s="90" t="str">
        <f t="array" ref="Q311">IF(M311="","",INDEX(Herbs!$E:$E,MATCH(M311,Herbs!$B:$B,0)))</f>
        <v/>
      </c>
      <c r="R311" s="89"/>
      <c r="S311" s="91"/>
      <c r="T311" s="88" t="str">
        <f t="array" ref="T311">IF(S311="","",INDEX(Herbs!$J:$J,MATCH(S311,Herbs!$B:$B,0)))</f>
        <v/>
      </c>
      <c r="U311" s="88">
        <f t="array" ref="U311">IF(S311:S632="",0, INDEX(Herbs!A:A,MATCH(S311,Herbs!B:B,0)))</f>
        <v>0</v>
      </c>
      <c r="V311" s="89" t="str">
        <f t="array" ref="V311">IF(S311="","", SWITCH(INDEX(Herbs!$A:$A,MATCH(S311,Herbs!$B:$B,0)),1,1,2,3,3,9,4,36,5,180,6,1080,0)*R311)</f>
        <v/>
      </c>
      <c r="W311" s="90" t="str">
        <f t="array" ref="W311">IF(S311="","",INDEX(Herbs!$E:$E,MATCH(S311,Herbs!$B:$B,0)))</f>
        <v/>
      </c>
    </row>
    <row r="312" ht="41.25" customHeight="1">
      <c r="A312" s="92"/>
      <c r="B312" s="92"/>
      <c r="C312" s="93"/>
      <c r="D312" s="94" t="str">
        <f>C308</f>
        <v>Fire Dao Elixir</v>
      </c>
      <c r="E312" s="95" t="s">
        <v>326</v>
      </c>
      <c r="F312" s="96">
        <v>1.0</v>
      </c>
      <c r="G312" s="97" t="s">
        <v>371</v>
      </c>
      <c r="H312" s="98" t="str">
        <f t="array" ref="H312">IF(G312="","",INDEX(Herbs!$J:$J,MATCH(G312,Herbs!$B:$B,0)))</f>
        <v/>
      </c>
      <c r="I312" s="99">
        <f t="array" ref="I312">IF(G312:G632="",0, INDEX(Herbs!A:A,MATCH(G312,Herbs!B:B,0)))</f>
        <v>5</v>
      </c>
      <c r="J312" s="100">
        <f t="array" ref="J312">IF(G312="","", SWITCH(INDEX(Herbs!$A:$A,MATCH(G312,Herbs!$B:$B,0)),1,1,2,3,3,9,4,36,5,180,6,1080,0)*F312)</f>
        <v>180</v>
      </c>
      <c r="K312" s="101" t="str">
        <f t="array" ref="K312">IF(G312="","",INDEX(Herbs!$G:$G,MATCH(G312,Herbs!$B:$B,0)))</f>
        <v>Cold</v>
      </c>
      <c r="L312" s="100"/>
      <c r="M312" s="97"/>
      <c r="N312" s="98" t="str">
        <f t="array" ref="N312">IF(M312="","",INDEX(Herbs!$J:$J,MATCH(M312,Herbs!$B:$B,0)))</f>
        <v/>
      </c>
      <c r="O312" s="98">
        <f t="array" ref="O312">IF(M312:M632="",0, INDEX(Herbs!A:A,MATCH(M312,Herbs!B:B,0)))</f>
        <v>0</v>
      </c>
      <c r="P312" s="100" t="str">
        <f t="array" ref="P312">IF(M312="","", SWITCH(INDEX(Herbs!$A:$A,MATCH(M312,Herbs!$B:$B,0)),1,1,2,3,3,9,4,36,5,180,6,1080,0)*L312)</f>
        <v/>
      </c>
      <c r="Q312" s="101" t="str">
        <f t="array" ref="Q312">IF(M312="","",INDEX(Herbs!$G:$G,MATCH(M312,Herbs!$B:$B,0)))</f>
        <v/>
      </c>
      <c r="R312" s="100"/>
      <c r="S312" s="97"/>
      <c r="T312" s="98" t="str">
        <f t="array" ref="T312">IF(S312="","",INDEX(Herbs!$J:$J,MATCH(S312,Herbs!$B:$B,0)))</f>
        <v/>
      </c>
      <c r="U312" s="98">
        <f t="array" ref="U312">IF(S312:S632="",0, INDEX(Herbs!A:A,MATCH(S312,Herbs!B:B,0)))</f>
        <v>0</v>
      </c>
      <c r="V312" s="100" t="str">
        <f t="array" ref="V312">IF(S312="","", SWITCH(INDEX(Herbs!$A:$A,MATCH(S312,Herbs!$B:$B,0)),1,1,2,3,3,9,4,36,5,180,6,1080,0)*R312)</f>
        <v/>
      </c>
      <c r="W312" s="101" t="str">
        <f t="array" ref="W312">IF(S312="","",INDEX(Herbs!$G:$G,MATCH(S312,Herbs!$B:$B,0)))</f>
        <v/>
      </c>
    </row>
    <row r="313" ht="41.25" customHeight="1">
      <c r="A313" s="82" t="s">
        <v>166</v>
      </c>
      <c r="B313" s="83">
        <v>5.0</v>
      </c>
      <c r="C313" s="84" t="s">
        <v>172</v>
      </c>
      <c r="D313" s="85" t="str">
        <f>C313</f>
        <v>Metal Dao Elixir</v>
      </c>
      <c r="E313" s="85" t="s">
        <v>320</v>
      </c>
      <c r="F313" s="86">
        <v>1.0</v>
      </c>
      <c r="G313" s="87" t="s">
        <v>392</v>
      </c>
      <c r="H313" s="88" t="str">
        <f t="array" ref="H313">IF(G313="","",INDEX(Herbs!$J:$J,MATCH(G313,Herbs!$B:$B,0)))</f>
        <v/>
      </c>
      <c r="I313" s="13">
        <f t="array" ref="I313">IF(G313:G632="",0, INDEX(Herbs!A:A,MATCH(G313,Herbs!B:B,0)))</f>
        <v>5</v>
      </c>
      <c r="J313" s="89">
        <f t="array" ref="J313">IF(G313="","", SWITCH(INDEX(Herbs!$A:$A,MATCH(G313,Herbs!$B:$B,0)),1,1,2,3,3,9,4,36,5,180,6,1080,0)*F313)</f>
        <v>180</v>
      </c>
      <c r="K313" s="90" t="str">
        <f t="array" ref="K313">IF(G313="","",INDEX(Herbs!$C:$C,MATCH(G313,Herbs!$B:$B,0)))</f>
        <v>Coalescing</v>
      </c>
      <c r="L313" s="89"/>
      <c r="M313" s="91"/>
      <c r="N313" s="88" t="str">
        <f t="array" ref="N313">IF(M313="","",INDEX(Herbs!$J:$J,MATCH(M313,Herbs!$B:$B,0)))</f>
        <v/>
      </c>
      <c r="O313" s="88">
        <f t="array" ref="O313">IF(M313:M632="",0, INDEX(Herbs!A:A,MATCH(M313,Herbs!B:B,0)))</f>
        <v>0</v>
      </c>
      <c r="P313" s="89" t="str">
        <f t="array" ref="P313">IF(M313="","", SWITCH(INDEX(Herbs!$A:$A,MATCH(M313,Herbs!$B:$B,0)),1,1,2,3,3,9,4,36,5,180,6,1080,0)*L313)</f>
        <v/>
      </c>
      <c r="Q313" s="90" t="str">
        <f t="array" ref="Q313">IF(M313="","",INDEX(Herbs!$C:$C,MATCH(M313,Herbs!$B:$B,0)))</f>
        <v/>
      </c>
      <c r="R313" s="89"/>
      <c r="S313" s="91"/>
      <c r="T313" s="88" t="str">
        <f t="array" ref="T313">IF(S313="","",INDEX(Herbs!$J:$J,MATCH(S313,Herbs!$B:$B,0)))</f>
        <v/>
      </c>
      <c r="U313" s="88">
        <f t="array" ref="U313">IF(S313:S632="",0, INDEX(Herbs!A:A,MATCH(S313,Herbs!B:B,0)))</f>
        <v>0</v>
      </c>
      <c r="V313" s="89" t="str">
        <f t="array" ref="V313">IF(S313="","", SWITCH(INDEX(Herbs!$A:$A,MATCH(S313,Herbs!$B:$B,0)),1,1,2,3,3,9,4,36,5,180,6,1080,0)*R313)</f>
        <v/>
      </c>
      <c r="W313" s="90" t="str">
        <f t="array" ref="W313">IF(S313="","",INDEX(Herbs!$C:$C,MATCH(S313,Herbs!$B:$B,0)))</f>
        <v/>
      </c>
    </row>
    <row r="314" ht="41.25" customHeight="1">
      <c r="C314" s="75"/>
      <c r="D314" s="85" t="str">
        <f>C313</f>
        <v>Metal Dao Elixir</v>
      </c>
      <c r="E314" s="85" t="s">
        <v>322</v>
      </c>
      <c r="F314" s="89"/>
      <c r="G314" s="91"/>
      <c r="H314" s="88" t="str">
        <f t="array" ref="H314">IF(G314="","",INDEX(Herbs!$J:$J,MATCH(G314,Herbs!$B:$B,0)))</f>
        <v/>
      </c>
      <c r="I314" s="13">
        <f t="array" ref="I314">IF(G314:G632="",0, INDEX(Herbs!A:A,MATCH(G314,Herbs!B:B,0)))</f>
        <v>0</v>
      </c>
      <c r="J314" s="89" t="str">
        <f t="array" ref="J314">IF(G314="","", SWITCH(INDEX(Herbs!$A:$A,MATCH(G314,Herbs!$B:$B,0)),1,1,2,3,3,9,4,36,5,180,6,1080,0)*F314)</f>
        <v/>
      </c>
      <c r="K314" s="90" t="str">
        <f t="array" ref="K314">IF(G314="","",INDEX(Herbs!$C:$C,MATCH(G314,Herbs!$B:$B,0)))</f>
        <v/>
      </c>
      <c r="L314" s="89"/>
      <c r="M314" s="91"/>
      <c r="N314" s="88" t="str">
        <f t="array" ref="N314">IF(M314="","",INDEX(Herbs!$J:$J,MATCH(M314,Herbs!$B:$B,0)))</f>
        <v/>
      </c>
      <c r="O314" s="88">
        <f t="array" ref="O314">IF(M314:M632="",0, INDEX(Herbs!A:A,MATCH(M314,Herbs!B:B,0)))</f>
        <v>0</v>
      </c>
      <c r="P314" s="89" t="str">
        <f t="array" ref="P314">IF(M314="","", SWITCH(INDEX(Herbs!$A:$A,MATCH(M314,Herbs!$B:$B,0)),1,1,2,3,3,9,4,36,5,180,6,1080,0)*L314)</f>
        <v/>
      </c>
      <c r="Q314" s="90" t="str">
        <f t="array" ref="Q314">IF(M314="","",INDEX(Herbs!$C:$C,MATCH(M314,Herbs!$B:$B,0)))</f>
        <v/>
      </c>
      <c r="R314" s="89"/>
      <c r="S314" s="91"/>
      <c r="T314" s="88" t="str">
        <f t="array" ref="T314">IF(S314="","",INDEX(Herbs!$J:$J,MATCH(S314,Herbs!$B:$B,0)))</f>
        <v/>
      </c>
      <c r="U314" s="88">
        <f t="array" ref="U314">IF(S314:S632="",0, INDEX(Herbs!A:A,MATCH(S314,Herbs!B:B,0)))</f>
        <v>0</v>
      </c>
      <c r="V314" s="89" t="str">
        <f t="array" ref="V314">IF(S314="","", SWITCH(INDEX(Herbs!$A:$A,MATCH(S314,Herbs!$B:$B,0)),1,1,2,3,3,9,4,36,5,180,6,1080,0)*R314)</f>
        <v/>
      </c>
      <c r="W314" s="90" t="str">
        <f t="array" ref="W314">IF(S314="","",INDEX(Herbs!$C:$C,MATCH(S314,Herbs!$B:$B,0)))</f>
        <v/>
      </c>
    </row>
    <row r="315" ht="41.25" customHeight="1">
      <c r="C315" s="75"/>
      <c r="D315" s="85" t="str">
        <f>C313</f>
        <v>Metal Dao Elixir</v>
      </c>
      <c r="E315" s="73" t="s">
        <v>323</v>
      </c>
      <c r="F315" s="86">
        <v>3.0</v>
      </c>
      <c r="G315" s="87" t="s">
        <v>397</v>
      </c>
      <c r="H315" s="88" t="str">
        <f t="array" ref="H315">IF(G315="","",INDEX(Herbs!$J:$J,MATCH(G315,Herbs!$B:$B,0)))</f>
        <v/>
      </c>
      <c r="I315" s="13">
        <f t="array" ref="I315">IF(G315:G632="",0, INDEX(Herbs!A:A,MATCH(G315,Herbs!B:B,0)))</f>
        <v>5</v>
      </c>
      <c r="J315" s="89">
        <f t="array" ref="J315">IF(G315="","", SWITCH(INDEX(Herbs!$A:$A,MATCH(G315,Herbs!$B:$B,0)),1,1,2,3,3,9,4,36,5,180,6,1080,0)*F315)</f>
        <v>540</v>
      </c>
      <c r="K315" s="90" t="str">
        <f t="array" ref="K315">IF(G315="","",INDEX(Herbs!$E:$E,MATCH(G315,Herbs!$B:$B,0)))</f>
        <v>Metal</v>
      </c>
      <c r="L315" s="89"/>
      <c r="M315" s="91"/>
      <c r="N315" s="88" t="str">
        <f t="array" ref="N315">IF(M315="","",INDEX(Herbs!$J:$J,MATCH(M315,Herbs!$B:$B,0)))</f>
        <v/>
      </c>
      <c r="O315" s="88">
        <f t="array" ref="O315">IF(M315:M632="",0, INDEX(Herbs!A:A,MATCH(M315,Herbs!B:B,0)))</f>
        <v>0</v>
      </c>
      <c r="P315" s="89" t="str">
        <f t="array" ref="P315">IF(M315="","", SWITCH(INDEX(Herbs!$A:$A,MATCH(M315,Herbs!$B:$B,0)),1,1,2,3,3,9,4,36,5,180,6,1080,0)*L315)</f>
        <v/>
      </c>
      <c r="Q315" s="90" t="str">
        <f t="array" ref="Q315">IF(M315="","",INDEX(Herbs!$E:$E,MATCH(M315,Herbs!$B:$B,0)))</f>
        <v/>
      </c>
      <c r="R315" s="89"/>
      <c r="S315" s="91"/>
      <c r="T315" s="88" t="str">
        <f t="array" ref="T315">IF(S315="","",INDEX(Herbs!$J:$J,MATCH(S315,Herbs!$B:$B,0)))</f>
        <v/>
      </c>
      <c r="U315" s="88">
        <f t="array" ref="U315">IF(S315:S632="",0, INDEX(Herbs!A:A,MATCH(S315,Herbs!B:B,0)))</f>
        <v>0</v>
      </c>
      <c r="V315" s="89" t="str">
        <f t="array" ref="V315">IF(S315="","", SWITCH(INDEX(Herbs!$A:$A,MATCH(S315,Herbs!$B:$B,0)),1,1,2,3,3,9,4,36,5,180,6,1080,0)*R315)</f>
        <v/>
      </c>
      <c r="W315" s="90" t="str">
        <f t="array" ref="W315">IF(S315="","",INDEX(Herbs!$E:$E,MATCH(S315,Herbs!$B:$B,0)))</f>
        <v/>
      </c>
    </row>
    <row r="316" ht="41.25" customHeight="1">
      <c r="C316" s="75"/>
      <c r="D316" s="85" t="str">
        <f>C313</f>
        <v>Metal Dao Elixir</v>
      </c>
      <c r="E316" s="73" t="s">
        <v>325</v>
      </c>
      <c r="F316" s="89">
        <v>1.0</v>
      </c>
      <c r="G316" s="91" t="s">
        <v>395</v>
      </c>
      <c r="H316" s="88" t="str">
        <f t="array" ref="H316">IF(G316="","",INDEX(Herbs!$J:$J,MATCH(G316,Herbs!$B:$B,0)))</f>
        <v/>
      </c>
      <c r="I316" s="13">
        <f t="array" ref="I316">IF(G316:G632="",0, INDEX(Herbs!A:A,MATCH(G316,Herbs!B:B,0)))</f>
        <v>5</v>
      </c>
      <c r="J316" s="89">
        <f t="array" ref="J316">IF(G316="","", SWITCH(INDEX(Herbs!$A:$A,MATCH(G316,Herbs!$B:$B,0)),1,1,2,3,3,9,4,36,5,180,6,1080,0)*F316)</f>
        <v>180</v>
      </c>
      <c r="K316" s="90" t="str">
        <f t="array" ref="K316">IF(G316="","",INDEX(Herbs!$E:$E,MATCH(G316,Herbs!$B:$B,0)))</f>
        <v>Dao Presence</v>
      </c>
      <c r="L316" s="89"/>
      <c r="M316" s="91"/>
      <c r="N316" s="88" t="str">
        <f t="array" ref="N316">IF(M316="","",INDEX(Herbs!$J:$J,MATCH(M316,Herbs!$B:$B,0)))</f>
        <v/>
      </c>
      <c r="O316" s="88">
        <f t="array" ref="O316">IF(M316:M632="",0, INDEX(Herbs!A:A,MATCH(M316,Herbs!B:B,0)))</f>
        <v>0</v>
      </c>
      <c r="P316" s="89" t="str">
        <f t="array" ref="P316">IF(M316="","", SWITCH(INDEX(Herbs!$A:$A,MATCH(M316,Herbs!$B:$B,0)),1,1,2,3,3,9,4,36,5,180,6,1080,0)*L316)</f>
        <v/>
      </c>
      <c r="Q316" s="90" t="str">
        <f t="array" ref="Q316">IF(M316="","",INDEX(Herbs!$E:$E,MATCH(M316,Herbs!$B:$B,0)))</f>
        <v/>
      </c>
      <c r="R316" s="89"/>
      <c r="S316" s="91"/>
      <c r="T316" s="88" t="str">
        <f t="array" ref="T316">IF(S316="","",INDEX(Herbs!$J:$J,MATCH(S316,Herbs!$B:$B,0)))</f>
        <v/>
      </c>
      <c r="U316" s="88">
        <f t="array" ref="U316">IF(S316:S632="",0, INDEX(Herbs!A:A,MATCH(S316,Herbs!B:B,0)))</f>
        <v>0</v>
      </c>
      <c r="V316" s="89" t="str">
        <f t="array" ref="V316">IF(S316="","", SWITCH(INDEX(Herbs!$A:$A,MATCH(S316,Herbs!$B:$B,0)),1,1,2,3,3,9,4,36,5,180,6,1080,0)*R316)</f>
        <v/>
      </c>
      <c r="W316" s="90" t="str">
        <f t="array" ref="W316">IF(S316="","",INDEX(Herbs!$E:$E,MATCH(S316,Herbs!$B:$B,0)))</f>
        <v/>
      </c>
    </row>
    <row r="317" ht="41.25" customHeight="1">
      <c r="A317" s="92"/>
      <c r="B317" s="92"/>
      <c r="C317" s="93"/>
      <c r="D317" s="94" t="str">
        <f>C313</f>
        <v>Metal Dao Elixir</v>
      </c>
      <c r="E317" s="95" t="s">
        <v>326</v>
      </c>
      <c r="F317" s="96">
        <v>1.0</v>
      </c>
      <c r="G317" s="97" t="s">
        <v>371</v>
      </c>
      <c r="H317" s="98" t="str">
        <f t="array" ref="H317">IF(G317="","",INDEX(Herbs!$J:$J,MATCH(G317,Herbs!$B:$B,0)))</f>
        <v/>
      </c>
      <c r="I317" s="99">
        <f t="array" ref="I317">IF(G317:G632="",0, INDEX(Herbs!A:A,MATCH(G317,Herbs!B:B,0)))</f>
        <v>5</v>
      </c>
      <c r="J317" s="100">
        <f t="array" ref="J317">IF(G317="","", SWITCH(INDEX(Herbs!$A:$A,MATCH(G317,Herbs!$B:$B,0)),1,1,2,3,3,9,4,36,5,180,6,1080,0)*F317)</f>
        <v>180</v>
      </c>
      <c r="K317" s="101" t="str">
        <f t="array" ref="K317">IF(G317="","",INDEX(Herbs!$G:$G,MATCH(G317,Herbs!$B:$B,0)))</f>
        <v>Cold</v>
      </c>
      <c r="L317" s="100"/>
      <c r="M317" s="97"/>
      <c r="N317" s="98" t="str">
        <f t="array" ref="N317">IF(M317="","",INDEX(Herbs!$J:$J,MATCH(M317,Herbs!$B:$B,0)))</f>
        <v/>
      </c>
      <c r="O317" s="98">
        <f t="array" ref="O317">IF(M317:M632="",0, INDEX(Herbs!A:A,MATCH(M317,Herbs!B:B,0)))</f>
        <v>0</v>
      </c>
      <c r="P317" s="100" t="str">
        <f t="array" ref="P317">IF(M317="","", SWITCH(INDEX(Herbs!$A:$A,MATCH(M317,Herbs!$B:$B,0)),1,1,2,3,3,9,4,36,5,180,6,1080,0)*L317)</f>
        <v/>
      </c>
      <c r="Q317" s="101" t="str">
        <f t="array" ref="Q317">IF(M317="","",INDEX(Herbs!$G:$G,MATCH(M317,Herbs!$B:$B,0)))</f>
        <v/>
      </c>
      <c r="R317" s="100"/>
      <c r="S317" s="97"/>
      <c r="T317" s="98" t="str">
        <f t="array" ref="T317">IF(S317="","",INDEX(Herbs!$J:$J,MATCH(S317,Herbs!$B:$B,0)))</f>
        <v/>
      </c>
      <c r="U317" s="98">
        <f t="array" ref="U317">IF(S317:S632="",0, INDEX(Herbs!A:A,MATCH(S317,Herbs!B:B,0)))</f>
        <v>0</v>
      </c>
      <c r="V317" s="100" t="str">
        <f t="array" ref="V317">IF(S317="","", SWITCH(INDEX(Herbs!$A:$A,MATCH(S317,Herbs!$B:$B,0)),1,1,2,3,3,9,4,36,5,180,6,1080,0)*R317)</f>
        <v/>
      </c>
      <c r="W317" s="101" t="str">
        <f t="array" ref="W317">IF(S317="","",INDEX(Herbs!$G:$G,MATCH(S317,Herbs!$B:$B,0)))</f>
        <v/>
      </c>
    </row>
    <row r="318" ht="41.25" customHeight="1">
      <c r="A318" s="82" t="s">
        <v>166</v>
      </c>
      <c r="B318" s="83">
        <v>5.0</v>
      </c>
      <c r="C318" s="84" t="s">
        <v>174</v>
      </c>
      <c r="D318" s="85" t="str">
        <f>C318</f>
        <v>Soul Dao Elixir</v>
      </c>
      <c r="E318" s="85" t="s">
        <v>320</v>
      </c>
      <c r="F318" s="86">
        <v>1.0</v>
      </c>
      <c r="G318" s="87" t="s">
        <v>392</v>
      </c>
      <c r="H318" s="88" t="str">
        <f t="array" ref="H318">IF(G318="","",INDEX(Herbs!$J:$J,MATCH(G318,Herbs!$B:$B,0)))</f>
        <v/>
      </c>
      <c r="I318" s="13">
        <f t="array" ref="I318">IF(G318:G632="",0, INDEX(Herbs!A:A,MATCH(G318,Herbs!B:B,0)))</f>
        <v>5</v>
      </c>
      <c r="J318" s="89">
        <f t="array" ref="J318">IF(G318="","", SWITCH(INDEX(Herbs!$A:$A,MATCH(G318,Herbs!$B:$B,0)),1,1,2,3,3,9,4,36,5,180,6,1080,0)*F318)</f>
        <v>180</v>
      </c>
      <c r="K318" s="90" t="str">
        <f t="array" ref="K318">IF(G318="","",INDEX(Herbs!$C:$C,MATCH(G318,Herbs!$B:$B,0)))</f>
        <v>Coalescing</v>
      </c>
      <c r="L318" s="89"/>
      <c r="M318" s="91"/>
      <c r="N318" s="88" t="str">
        <f t="array" ref="N318">IF(M318="","",INDEX(Herbs!$J:$J,MATCH(M318,Herbs!$B:$B,0)))</f>
        <v/>
      </c>
      <c r="O318" s="88">
        <f t="array" ref="O318">IF(M318:M632="",0, INDEX(Herbs!A:A,MATCH(M318,Herbs!B:B,0)))</f>
        <v>0</v>
      </c>
      <c r="P318" s="89" t="str">
        <f t="array" ref="P318">IF(M318="","", SWITCH(INDEX(Herbs!$A:$A,MATCH(M318,Herbs!$B:$B,0)),1,1,2,3,3,9,4,36,5,180,6,1080,0)*L318)</f>
        <v/>
      </c>
      <c r="Q318" s="90" t="str">
        <f t="array" ref="Q318">IF(M318="","",INDEX(Herbs!$C:$C,MATCH(M318,Herbs!$B:$B,0)))</f>
        <v/>
      </c>
      <c r="R318" s="89"/>
      <c r="S318" s="91"/>
      <c r="T318" s="88" t="str">
        <f t="array" ref="T318">IF(S318="","",INDEX(Herbs!$J:$J,MATCH(S318,Herbs!$B:$B,0)))</f>
        <v/>
      </c>
      <c r="U318" s="88">
        <f t="array" ref="U318">IF(S318:S632="",0, INDEX(Herbs!A:A,MATCH(S318,Herbs!B:B,0)))</f>
        <v>0</v>
      </c>
      <c r="V318" s="89" t="str">
        <f t="array" ref="V318">IF(S318="","", SWITCH(INDEX(Herbs!$A:$A,MATCH(S318,Herbs!$B:$B,0)),1,1,2,3,3,9,4,36,5,180,6,1080,0)*R318)</f>
        <v/>
      </c>
      <c r="W318" s="90" t="str">
        <f t="array" ref="W318">IF(S318="","",INDEX(Herbs!$C:$C,MATCH(S318,Herbs!$B:$B,0)))</f>
        <v/>
      </c>
    </row>
    <row r="319" ht="41.25" customHeight="1">
      <c r="C319" s="75"/>
      <c r="D319" s="85" t="str">
        <f>C318</f>
        <v>Soul Dao Elixir</v>
      </c>
      <c r="E319" s="85" t="s">
        <v>322</v>
      </c>
      <c r="F319" s="89"/>
      <c r="G319" s="91"/>
      <c r="H319" s="88" t="str">
        <f t="array" ref="H319">IF(G319="","",INDEX(Herbs!$J:$J,MATCH(G319,Herbs!$B:$B,0)))</f>
        <v/>
      </c>
      <c r="I319" s="13">
        <f t="array" ref="I319">IF(G319:G632="",0, INDEX(Herbs!A:A,MATCH(G319,Herbs!B:B,0)))</f>
        <v>0</v>
      </c>
      <c r="J319" s="89" t="str">
        <f t="array" ref="J319">IF(G319="","", SWITCH(INDEX(Herbs!$A:$A,MATCH(G319,Herbs!$B:$B,0)),1,1,2,3,3,9,4,36,5,180,6,1080,0)*F319)</f>
        <v/>
      </c>
      <c r="K319" s="90" t="str">
        <f t="array" ref="K319">IF(G319="","",INDEX(Herbs!$C:$C,MATCH(G319,Herbs!$B:$B,0)))</f>
        <v/>
      </c>
      <c r="L319" s="89"/>
      <c r="M319" s="91"/>
      <c r="N319" s="88" t="str">
        <f t="array" ref="N319">IF(M319="","",INDEX(Herbs!$J:$J,MATCH(M319,Herbs!$B:$B,0)))</f>
        <v/>
      </c>
      <c r="O319" s="88">
        <f t="array" ref="O319">IF(M319:M632="",0, INDEX(Herbs!A:A,MATCH(M319,Herbs!B:B,0)))</f>
        <v>0</v>
      </c>
      <c r="P319" s="89" t="str">
        <f t="array" ref="P319">IF(M319="","", SWITCH(INDEX(Herbs!$A:$A,MATCH(M319,Herbs!$B:$B,0)),1,1,2,3,3,9,4,36,5,180,6,1080,0)*L319)</f>
        <v/>
      </c>
      <c r="Q319" s="90" t="str">
        <f t="array" ref="Q319">IF(M319="","",INDEX(Herbs!$C:$C,MATCH(M319,Herbs!$B:$B,0)))</f>
        <v/>
      </c>
      <c r="R319" s="89"/>
      <c r="S319" s="91"/>
      <c r="T319" s="88" t="str">
        <f t="array" ref="T319">IF(S319="","",INDEX(Herbs!$J:$J,MATCH(S319,Herbs!$B:$B,0)))</f>
        <v/>
      </c>
      <c r="U319" s="88">
        <f t="array" ref="U319">IF(S319:S632="",0, INDEX(Herbs!A:A,MATCH(S319,Herbs!B:B,0)))</f>
        <v>0</v>
      </c>
      <c r="V319" s="89" t="str">
        <f t="array" ref="V319">IF(S319="","", SWITCH(INDEX(Herbs!$A:$A,MATCH(S319,Herbs!$B:$B,0)),1,1,2,3,3,9,4,36,5,180,6,1080,0)*R319)</f>
        <v/>
      </c>
      <c r="W319" s="90" t="str">
        <f t="array" ref="W319">IF(S319="","",INDEX(Herbs!$C:$C,MATCH(S319,Herbs!$B:$B,0)))</f>
        <v/>
      </c>
    </row>
    <row r="320" ht="41.25" customHeight="1">
      <c r="C320" s="75"/>
      <c r="D320" s="85" t="str">
        <f>C318</f>
        <v>Soul Dao Elixir</v>
      </c>
      <c r="E320" s="73" t="s">
        <v>323</v>
      </c>
      <c r="F320" s="86">
        <v>3.0</v>
      </c>
      <c r="G320" s="87" t="s">
        <v>398</v>
      </c>
      <c r="H320" s="88" t="str">
        <f t="array" ref="H320">IF(G320="","",INDEX(Herbs!$J:$J,MATCH(G320,Herbs!$B:$B,0)))</f>
        <v/>
      </c>
      <c r="I320" s="13">
        <f t="array" ref="I320">IF(G320:G632="",0, INDEX(Herbs!A:A,MATCH(G320,Herbs!B:B,0)))</f>
        <v>5</v>
      </c>
      <c r="J320" s="89">
        <f t="array" ref="J320">IF(G320="","", SWITCH(INDEX(Herbs!$A:$A,MATCH(G320,Herbs!$B:$B,0)),1,1,2,3,3,9,4,36,5,180,6,1080,0)*F320)</f>
        <v>540</v>
      </c>
      <c r="K320" s="90" t="str">
        <f t="array" ref="K320">IF(G320="","",INDEX(Herbs!$E:$E,MATCH(G320,Herbs!$B:$B,0)))</f>
        <v>Focusing</v>
      </c>
      <c r="L320" s="89"/>
      <c r="M320" s="91"/>
      <c r="N320" s="88" t="str">
        <f t="array" ref="N320">IF(M320="","",INDEX(Herbs!$J:$J,MATCH(M320,Herbs!$B:$B,0)))</f>
        <v/>
      </c>
      <c r="O320" s="88">
        <f t="array" ref="O320">IF(M320:M632="",0, INDEX(Herbs!A:A,MATCH(M320,Herbs!B:B,0)))</f>
        <v>0</v>
      </c>
      <c r="P320" s="89" t="str">
        <f t="array" ref="P320">IF(M320="","", SWITCH(INDEX(Herbs!$A:$A,MATCH(M320,Herbs!$B:$B,0)),1,1,2,3,3,9,4,36,5,180,6,1080,0)*L320)</f>
        <v/>
      </c>
      <c r="Q320" s="90" t="str">
        <f t="array" ref="Q320">IF(M320="","",INDEX(Herbs!$E:$E,MATCH(M320,Herbs!$B:$B,0)))</f>
        <v/>
      </c>
      <c r="R320" s="89"/>
      <c r="S320" s="91"/>
      <c r="T320" s="88" t="str">
        <f t="array" ref="T320">IF(S320="","",INDEX(Herbs!$J:$J,MATCH(S320,Herbs!$B:$B,0)))</f>
        <v/>
      </c>
      <c r="U320" s="88">
        <f t="array" ref="U320">IF(S320:S632="",0, INDEX(Herbs!A:A,MATCH(S320,Herbs!B:B,0)))</f>
        <v>0</v>
      </c>
      <c r="V320" s="89" t="str">
        <f t="array" ref="V320">IF(S320="","", SWITCH(INDEX(Herbs!$A:$A,MATCH(S320,Herbs!$B:$B,0)),1,1,2,3,3,9,4,36,5,180,6,1080,0)*R320)</f>
        <v/>
      </c>
      <c r="W320" s="90" t="str">
        <f t="array" ref="W320">IF(S320="","",INDEX(Herbs!$E:$E,MATCH(S320,Herbs!$B:$B,0)))</f>
        <v/>
      </c>
    </row>
    <row r="321" ht="41.25" customHeight="1">
      <c r="C321" s="75"/>
      <c r="D321" s="85" t="str">
        <f>C318</f>
        <v>Soul Dao Elixir</v>
      </c>
      <c r="E321" s="73" t="s">
        <v>325</v>
      </c>
      <c r="F321" s="86">
        <v>1.0</v>
      </c>
      <c r="G321" s="91" t="s">
        <v>395</v>
      </c>
      <c r="H321" s="88" t="str">
        <f t="array" ref="H321">IF(G321="","",INDEX(Herbs!$J:$J,MATCH(G321,Herbs!$B:$B,0)))</f>
        <v/>
      </c>
      <c r="I321" s="13">
        <f t="array" ref="I321">IF(G321:G632="",0, INDEX(Herbs!A:A,MATCH(G321,Herbs!B:B,0)))</f>
        <v>5</v>
      </c>
      <c r="J321" s="89">
        <f t="array" ref="J321">IF(G321="","", SWITCH(INDEX(Herbs!$A:$A,MATCH(G321,Herbs!$B:$B,0)),1,1,2,3,3,9,4,36,5,180,6,1080,0)*F321)</f>
        <v>180</v>
      </c>
      <c r="K321" s="90" t="str">
        <f t="array" ref="K321">IF(G321="","",INDEX(Herbs!$E:$E,MATCH(G321,Herbs!$B:$B,0)))</f>
        <v>Dao Presence</v>
      </c>
      <c r="L321" s="89"/>
      <c r="M321" s="91"/>
      <c r="N321" s="88" t="str">
        <f t="array" ref="N321">IF(M321="","",INDEX(Herbs!$J:$J,MATCH(M321,Herbs!$B:$B,0)))</f>
        <v/>
      </c>
      <c r="O321" s="88">
        <f t="array" ref="O321">IF(M321:M632="",0, INDEX(Herbs!A:A,MATCH(M321,Herbs!B:B,0)))</f>
        <v>0</v>
      </c>
      <c r="P321" s="89" t="str">
        <f t="array" ref="P321">IF(M321="","", SWITCH(INDEX(Herbs!$A:$A,MATCH(M321,Herbs!$B:$B,0)),1,1,2,3,3,9,4,36,5,180,6,1080,0)*L321)</f>
        <v/>
      </c>
      <c r="Q321" s="90" t="str">
        <f t="array" ref="Q321">IF(M321="","",INDEX(Herbs!$E:$E,MATCH(M321,Herbs!$B:$B,0)))</f>
        <v/>
      </c>
      <c r="R321" s="89"/>
      <c r="S321" s="91"/>
      <c r="T321" s="88" t="str">
        <f t="array" ref="T321">IF(S321="","",INDEX(Herbs!$J:$J,MATCH(S321,Herbs!$B:$B,0)))</f>
        <v/>
      </c>
      <c r="U321" s="88">
        <f t="array" ref="U321">IF(S321:S632="",0, INDEX(Herbs!A:A,MATCH(S321,Herbs!B:B,0)))</f>
        <v>0</v>
      </c>
      <c r="V321" s="89" t="str">
        <f t="array" ref="V321">IF(S321="","", SWITCH(INDEX(Herbs!$A:$A,MATCH(S321,Herbs!$B:$B,0)),1,1,2,3,3,9,4,36,5,180,6,1080,0)*R321)</f>
        <v/>
      </c>
      <c r="W321" s="90" t="str">
        <f t="array" ref="W321">IF(S321="","",INDEX(Herbs!$E:$E,MATCH(S321,Herbs!$B:$B,0)))</f>
        <v/>
      </c>
    </row>
    <row r="322" ht="41.25" customHeight="1">
      <c r="A322" s="92"/>
      <c r="B322" s="92"/>
      <c r="C322" s="93"/>
      <c r="D322" s="94" t="str">
        <f>C318</f>
        <v>Soul Dao Elixir</v>
      </c>
      <c r="E322" s="95" t="s">
        <v>326</v>
      </c>
      <c r="F322" s="96">
        <v>1.0</v>
      </c>
      <c r="G322" s="97" t="s">
        <v>371</v>
      </c>
      <c r="H322" s="98" t="str">
        <f t="array" ref="H322">IF(G322="","",INDEX(Herbs!$J:$J,MATCH(G322,Herbs!$B:$B,0)))</f>
        <v/>
      </c>
      <c r="I322" s="99">
        <f t="array" ref="I322">IF(G322:G632="",0, INDEX(Herbs!A:A,MATCH(G322,Herbs!B:B,0)))</f>
        <v>5</v>
      </c>
      <c r="J322" s="100">
        <f t="array" ref="J322">IF(G322="","", SWITCH(INDEX(Herbs!$A:$A,MATCH(G322,Herbs!$B:$B,0)),1,1,2,3,3,9,4,36,5,180,6,1080,0)*F322)</f>
        <v>180</v>
      </c>
      <c r="K322" s="101" t="str">
        <f t="array" ref="K322">IF(G322="","",INDEX(Herbs!$G:$G,MATCH(G322,Herbs!$B:$B,0)))</f>
        <v>Cold</v>
      </c>
      <c r="L322" s="100"/>
      <c r="M322" s="97"/>
      <c r="N322" s="98" t="str">
        <f t="array" ref="N322">IF(M322="","",INDEX(Herbs!$J:$J,MATCH(M322,Herbs!$B:$B,0)))</f>
        <v/>
      </c>
      <c r="O322" s="98">
        <f t="array" ref="O322">IF(M322:M632="",0, INDEX(Herbs!A:A,MATCH(M322,Herbs!B:B,0)))</f>
        <v>0</v>
      </c>
      <c r="P322" s="100" t="str">
        <f t="array" ref="P322">IF(M322="","", SWITCH(INDEX(Herbs!$A:$A,MATCH(M322,Herbs!$B:$B,0)),1,1,2,3,3,9,4,36,5,180,6,1080,0)*L322)</f>
        <v/>
      </c>
      <c r="Q322" s="101" t="str">
        <f t="array" ref="Q322">IF(M322="","",INDEX(Herbs!$G:$G,MATCH(M322,Herbs!$B:$B,0)))</f>
        <v/>
      </c>
      <c r="R322" s="100"/>
      <c r="S322" s="97"/>
      <c r="T322" s="98" t="str">
        <f t="array" ref="T322">IF(S322="","",INDEX(Herbs!$J:$J,MATCH(S322,Herbs!$B:$B,0)))</f>
        <v/>
      </c>
      <c r="U322" s="98">
        <f t="array" ref="U322">IF(S322:S632="",0, INDEX(Herbs!A:A,MATCH(S322,Herbs!B:B,0)))</f>
        <v>0</v>
      </c>
      <c r="V322" s="100" t="str">
        <f t="array" ref="V322">IF(S322="","", SWITCH(INDEX(Herbs!$A:$A,MATCH(S322,Herbs!$B:$B,0)),1,1,2,3,3,9,4,36,5,180,6,1080,0)*R322)</f>
        <v/>
      </c>
      <c r="W322" s="101" t="str">
        <f t="array" ref="W322">IF(S322="","",INDEX(Herbs!$G:$G,MATCH(S322,Herbs!$B:$B,0)))</f>
        <v/>
      </c>
    </row>
    <row r="323" ht="41.25" customHeight="1">
      <c r="A323" s="82" t="s">
        <v>166</v>
      </c>
      <c r="B323" s="83">
        <v>5.0</v>
      </c>
      <c r="C323" s="84" t="s">
        <v>176</v>
      </c>
      <c r="D323" s="85" t="str">
        <f>C323</f>
        <v>Sword Dao Elixir</v>
      </c>
      <c r="E323" s="85" t="s">
        <v>320</v>
      </c>
      <c r="F323" s="86">
        <v>1.0</v>
      </c>
      <c r="G323" s="87" t="s">
        <v>392</v>
      </c>
      <c r="H323" s="88" t="str">
        <f t="array" ref="H323">IF(G323="","",INDEX(Herbs!$J:$J,MATCH(G323,Herbs!$B:$B,0)))</f>
        <v/>
      </c>
      <c r="I323" s="13">
        <f t="array" ref="I323">IF(G323:G632="",0, INDEX(Herbs!A:A,MATCH(G323,Herbs!B:B,0)))</f>
        <v>5</v>
      </c>
      <c r="J323" s="89">
        <f t="array" ref="J323">IF(G323="","", SWITCH(INDEX(Herbs!$A:$A,MATCH(G323,Herbs!$B:$B,0)),1,1,2,3,3,9,4,36,5,180,6,1080,0)*F323)</f>
        <v>180</v>
      </c>
      <c r="K323" s="90" t="str">
        <f t="array" ref="K323">IF(G323="","",INDEX(Herbs!$C:$C,MATCH(G323,Herbs!$B:$B,0)))</f>
        <v>Coalescing</v>
      </c>
      <c r="L323" s="89"/>
      <c r="M323" s="91"/>
      <c r="N323" s="88" t="str">
        <f t="array" ref="N323">IF(M323="","",INDEX(Herbs!$J:$J,MATCH(M323,Herbs!$B:$B,0)))</f>
        <v/>
      </c>
      <c r="O323" s="88">
        <f t="array" ref="O323">IF(M323:M632="",0, INDEX(Herbs!A:A,MATCH(M323,Herbs!B:B,0)))</f>
        <v>0</v>
      </c>
      <c r="P323" s="89" t="str">
        <f t="array" ref="P323">IF(M323="","", SWITCH(INDEX(Herbs!$A:$A,MATCH(M323,Herbs!$B:$B,0)),1,1,2,3,3,9,4,36,5,180,6,1080,0)*L323)</f>
        <v/>
      </c>
      <c r="Q323" s="90" t="str">
        <f t="array" ref="Q323">IF(M323="","",INDEX(Herbs!$C:$C,MATCH(M323,Herbs!$B:$B,0)))</f>
        <v/>
      </c>
      <c r="R323" s="89"/>
      <c r="S323" s="91"/>
      <c r="T323" s="88" t="str">
        <f t="array" ref="T323">IF(S323="","",INDEX(Herbs!$J:$J,MATCH(S323,Herbs!$B:$B,0)))</f>
        <v/>
      </c>
      <c r="U323" s="88">
        <f t="array" ref="U323">IF(S323:S632="",0, INDEX(Herbs!A:A,MATCH(S323,Herbs!B:B,0)))</f>
        <v>0</v>
      </c>
      <c r="V323" s="89" t="str">
        <f t="array" ref="V323">IF(S323="","", SWITCH(INDEX(Herbs!$A:$A,MATCH(S323,Herbs!$B:$B,0)),1,1,2,3,3,9,4,36,5,180,6,1080,0)*R323)</f>
        <v/>
      </c>
      <c r="W323" s="90" t="str">
        <f t="array" ref="W323">IF(S323="","",INDEX(Herbs!$C:$C,MATCH(S323,Herbs!$B:$B,0)))</f>
        <v/>
      </c>
    </row>
    <row r="324" ht="41.25" customHeight="1">
      <c r="C324" s="75"/>
      <c r="D324" s="85" t="str">
        <f>C323</f>
        <v>Sword Dao Elixir</v>
      </c>
      <c r="E324" s="85" t="s">
        <v>322</v>
      </c>
      <c r="F324" s="89"/>
      <c r="G324" s="91"/>
      <c r="H324" s="88" t="str">
        <f t="array" ref="H324">IF(G324="","",INDEX(Herbs!$J:$J,MATCH(G324,Herbs!$B:$B,0)))</f>
        <v/>
      </c>
      <c r="I324" s="13">
        <f t="array" ref="I324">IF(G324:G632="",0, INDEX(Herbs!A:A,MATCH(G324,Herbs!B:B,0)))</f>
        <v>0</v>
      </c>
      <c r="J324" s="89" t="str">
        <f t="array" ref="J324">IF(G324="","", SWITCH(INDEX(Herbs!$A:$A,MATCH(G324,Herbs!$B:$B,0)),1,1,2,3,3,9,4,36,5,180,6,1080,0)*F324)</f>
        <v/>
      </c>
      <c r="K324" s="90" t="str">
        <f t="array" ref="K324">IF(G324="","",INDEX(Herbs!$C:$C,MATCH(G324,Herbs!$B:$B,0)))</f>
        <v/>
      </c>
      <c r="L324" s="89"/>
      <c r="M324" s="91"/>
      <c r="N324" s="88" t="str">
        <f t="array" ref="N324">IF(M324="","",INDEX(Herbs!$J:$J,MATCH(M324,Herbs!$B:$B,0)))</f>
        <v/>
      </c>
      <c r="O324" s="88">
        <f t="array" ref="O324">IF(M324:M632="",0, INDEX(Herbs!A:A,MATCH(M324,Herbs!B:B,0)))</f>
        <v>0</v>
      </c>
      <c r="P324" s="89" t="str">
        <f t="array" ref="P324">IF(M324="","", SWITCH(INDEX(Herbs!$A:$A,MATCH(M324,Herbs!$B:$B,0)),1,1,2,3,3,9,4,36,5,180,6,1080,0)*L324)</f>
        <v/>
      </c>
      <c r="Q324" s="90" t="str">
        <f t="array" ref="Q324">IF(M324="","",INDEX(Herbs!$C:$C,MATCH(M324,Herbs!$B:$B,0)))</f>
        <v/>
      </c>
      <c r="R324" s="89"/>
      <c r="S324" s="91"/>
      <c r="T324" s="88" t="str">
        <f t="array" ref="T324">IF(S324="","",INDEX(Herbs!$J:$J,MATCH(S324,Herbs!$B:$B,0)))</f>
        <v/>
      </c>
      <c r="U324" s="88">
        <f t="array" ref="U324">IF(S324:S632="",0, INDEX(Herbs!A:A,MATCH(S324,Herbs!B:B,0)))</f>
        <v>0</v>
      </c>
      <c r="V324" s="89" t="str">
        <f t="array" ref="V324">IF(S324="","", SWITCH(INDEX(Herbs!$A:$A,MATCH(S324,Herbs!$B:$B,0)),1,1,2,3,3,9,4,36,5,180,6,1080,0)*R324)</f>
        <v/>
      </c>
      <c r="W324" s="90" t="str">
        <f t="array" ref="W324">IF(S324="","",INDEX(Herbs!$C:$C,MATCH(S324,Herbs!$B:$B,0)))</f>
        <v/>
      </c>
    </row>
    <row r="325" ht="41.25" customHeight="1">
      <c r="C325" s="75"/>
      <c r="D325" s="85" t="str">
        <f>C323</f>
        <v>Sword Dao Elixir</v>
      </c>
      <c r="E325" s="73" t="s">
        <v>323</v>
      </c>
      <c r="F325" s="86">
        <v>3.0</v>
      </c>
      <c r="G325" s="87" t="s">
        <v>399</v>
      </c>
      <c r="H325" s="88" t="str">
        <f t="array" ref="H325">IF(G325="","",INDEX(Herbs!$J:$J,MATCH(G325,Herbs!$B:$B,0)))</f>
        <v/>
      </c>
      <c r="I325" s="13">
        <f t="array" ref="I325">IF(G325:G632="",0, INDEX(Herbs!A:A,MATCH(G325,Herbs!B:B,0)))</f>
        <v>5</v>
      </c>
      <c r="J325" s="89">
        <f t="array" ref="J325">IF(G325="","", SWITCH(INDEX(Herbs!$A:$A,MATCH(G325,Herbs!$B:$B,0)),1,1,2,3,3,9,4,36,5,180,6,1080,0)*F325)</f>
        <v>540</v>
      </c>
      <c r="K325" s="90" t="str">
        <f t="array" ref="K325">IF(G325="","",INDEX(Herbs!$E:$E,MATCH(G325,Herbs!$B:$B,0)))</f>
        <v>Sword</v>
      </c>
      <c r="L325" s="89"/>
      <c r="M325" s="91"/>
      <c r="N325" s="88" t="str">
        <f t="array" ref="N325">IF(M325="","",INDEX(Herbs!$J:$J,MATCH(M325,Herbs!$B:$B,0)))</f>
        <v/>
      </c>
      <c r="O325" s="88">
        <f t="array" ref="O325">IF(M325:M632="",0, INDEX(Herbs!A:A,MATCH(M325,Herbs!B:B,0)))</f>
        <v>0</v>
      </c>
      <c r="P325" s="89" t="str">
        <f t="array" ref="P325">IF(M325="","", SWITCH(INDEX(Herbs!$A:$A,MATCH(M325,Herbs!$B:$B,0)),1,1,2,3,3,9,4,36,5,180,6,1080,0)*L325)</f>
        <v/>
      </c>
      <c r="Q325" s="90" t="str">
        <f t="array" ref="Q325">IF(M325="","",INDEX(Herbs!$E:$E,MATCH(M325,Herbs!$B:$B,0)))</f>
        <v/>
      </c>
      <c r="R325" s="89"/>
      <c r="S325" s="91"/>
      <c r="T325" s="88" t="str">
        <f t="array" ref="T325">IF(S325="","",INDEX(Herbs!$J:$J,MATCH(S325,Herbs!$B:$B,0)))</f>
        <v/>
      </c>
      <c r="U325" s="88">
        <f t="array" ref="U325">IF(S325:S632="",0, INDEX(Herbs!A:A,MATCH(S325,Herbs!B:B,0)))</f>
        <v>0</v>
      </c>
      <c r="V325" s="89" t="str">
        <f t="array" ref="V325">IF(S325="","", SWITCH(INDEX(Herbs!$A:$A,MATCH(S325,Herbs!$B:$B,0)),1,1,2,3,3,9,4,36,5,180,6,1080,0)*R325)</f>
        <v/>
      </c>
      <c r="W325" s="90" t="str">
        <f t="array" ref="W325">IF(S325="","",INDEX(Herbs!$E:$E,MATCH(S325,Herbs!$B:$B,0)))</f>
        <v/>
      </c>
    </row>
    <row r="326" ht="41.25" customHeight="1">
      <c r="C326" s="75"/>
      <c r="D326" s="85" t="str">
        <f>C323</f>
        <v>Sword Dao Elixir</v>
      </c>
      <c r="E326" s="73" t="s">
        <v>325</v>
      </c>
      <c r="F326" s="89">
        <v>1.0</v>
      </c>
      <c r="G326" s="91" t="s">
        <v>395</v>
      </c>
      <c r="H326" s="88" t="str">
        <f t="array" ref="H326">IF(G326="","",INDEX(Herbs!$J:$J,MATCH(G326,Herbs!$B:$B,0)))</f>
        <v/>
      </c>
      <c r="I326" s="13">
        <f t="array" ref="I326">IF(G326:G632="",0, INDEX(Herbs!A:A,MATCH(G326,Herbs!B:B,0)))</f>
        <v>5</v>
      </c>
      <c r="J326" s="89">
        <f t="array" ref="J326">IF(G326="","", SWITCH(INDEX(Herbs!$A:$A,MATCH(G326,Herbs!$B:$B,0)),1,1,2,3,3,9,4,36,5,180,6,1080,0)*F326)</f>
        <v>180</v>
      </c>
      <c r="K326" s="90" t="str">
        <f t="array" ref="K326">IF(G326="","",INDEX(Herbs!$E:$E,MATCH(G326,Herbs!$B:$B,0)))</f>
        <v>Dao Presence</v>
      </c>
      <c r="L326" s="89"/>
      <c r="M326" s="91"/>
      <c r="N326" s="88" t="str">
        <f t="array" ref="N326">IF(M326="","",INDEX(Herbs!$J:$J,MATCH(M326,Herbs!$B:$B,0)))</f>
        <v/>
      </c>
      <c r="O326" s="88">
        <f t="array" ref="O326">IF(M326:M632="",0, INDEX(Herbs!A:A,MATCH(M326,Herbs!B:B,0)))</f>
        <v>0</v>
      </c>
      <c r="P326" s="89" t="str">
        <f t="array" ref="P326">IF(M326="","", SWITCH(INDEX(Herbs!$A:$A,MATCH(M326,Herbs!$B:$B,0)),1,1,2,3,3,9,4,36,5,180,6,1080,0)*L326)</f>
        <v/>
      </c>
      <c r="Q326" s="90" t="str">
        <f t="array" ref="Q326">IF(M326="","",INDEX(Herbs!$E:$E,MATCH(M326,Herbs!$B:$B,0)))</f>
        <v/>
      </c>
      <c r="R326" s="89"/>
      <c r="S326" s="91"/>
      <c r="T326" s="88" t="str">
        <f t="array" ref="T326">IF(S326="","",INDEX(Herbs!$J:$J,MATCH(S326,Herbs!$B:$B,0)))</f>
        <v/>
      </c>
      <c r="U326" s="88">
        <f t="array" ref="U326">IF(S326:S632="",0, INDEX(Herbs!A:A,MATCH(S326,Herbs!B:B,0)))</f>
        <v>0</v>
      </c>
      <c r="V326" s="89" t="str">
        <f t="array" ref="V326">IF(S326="","", SWITCH(INDEX(Herbs!$A:$A,MATCH(S326,Herbs!$B:$B,0)),1,1,2,3,3,9,4,36,5,180,6,1080,0)*R326)</f>
        <v/>
      </c>
      <c r="W326" s="90" t="str">
        <f t="array" ref="W326">IF(S326="","",INDEX(Herbs!$E:$E,MATCH(S326,Herbs!$B:$B,0)))</f>
        <v/>
      </c>
    </row>
    <row r="327" ht="41.25" customHeight="1">
      <c r="A327" s="92"/>
      <c r="B327" s="92"/>
      <c r="C327" s="93"/>
      <c r="D327" s="94" t="str">
        <f>C323</f>
        <v>Sword Dao Elixir</v>
      </c>
      <c r="E327" s="95" t="s">
        <v>326</v>
      </c>
      <c r="F327" s="96">
        <v>1.0</v>
      </c>
      <c r="G327" s="97" t="s">
        <v>368</v>
      </c>
      <c r="H327" s="98" t="str">
        <f t="array" ref="H327">IF(G327="","",INDEX(Herbs!$J:$J,MATCH(G327,Herbs!$B:$B,0)))</f>
        <v/>
      </c>
      <c r="I327" s="99">
        <f t="array" ref="I327">IF(G327:G632="",0, INDEX(Herbs!A:A,MATCH(G327,Herbs!B:B,0)))</f>
        <v>5</v>
      </c>
      <c r="J327" s="100">
        <f t="array" ref="J327">IF(G327="","", SWITCH(INDEX(Herbs!$A:$A,MATCH(G327,Herbs!$B:$B,0)),1,1,2,3,3,9,4,36,5,180,6,1080,0)*F327)</f>
        <v>180</v>
      </c>
      <c r="K327" s="101" t="str">
        <f t="array" ref="K327">IF(G327="","",INDEX(Herbs!$G:$G,MATCH(G327,Herbs!$B:$B,0)))</f>
        <v>Balanced</v>
      </c>
      <c r="L327" s="100"/>
      <c r="M327" s="97"/>
      <c r="N327" s="98" t="str">
        <f t="array" ref="N327">IF(M327="","",INDEX(Herbs!$J:$J,MATCH(M327,Herbs!$B:$B,0)))</f>
        <v/>
      </c>
      <c r="O327" s="98">
        <f t="array" ref="O327">IF(M327:M632="",0, INDEX(Herbs!A:A,MATCH(M327,Herbs!B:B,0)))</f>
        <v>0</v>
      </c>
      <c r="P327" s="100" t="str">
        <f t="array" ref="P327">IF(M327="","", SWITCH(INDEX(Herbs!$A:$A,MATCH(M327,Herbs!$B:$B,0)),1,1,2,3,3,9,4,36,5,180,6,1080,0)*L327)</f>
        <v/>
      </c>
      <c r="Q327" s="101" t="str">
        <f t="array" ref="Q327">IF(M327="","",INDEX(Herbs!$G:$G,MATCH(M327,Herbs!$B:$B,0)))</f>
        <v/>
      </c>
      <c r="R327" s="100"/>
      <c r="S327" s="97"/>
      <c r="T327" s="98" t="str">
        <f t="array" ref="T327">IF(S327="","",INDEX(Herbs!$J:$J,MATCH(S327,Herbs!$B:$B,0)))</f>
        <v/>
      </c>
      <c r="U327" s="98">
        <f t="array" ref="U327">IF(S327:S632="",0, INDEX(Herbs!A:A,MATCH(S327,Herbs!B:B,0)))</f>
        <v>0</v>
      </c>
      <c r="V327" s="100" t="str">
        <f t="array" ref="V327">IF(S327="","", SWITCH(INDEX(Herbs!$A:$A,MATCH(S327,Herbs!$B:$B,0)),1,1,2,3,3,9,4,36,5,180,6,1080,0)*R327)</f>
        <v/>
      </c>
      <c r="W327" s="101" t="str">
        <f t="array" ref="W327">IF(S327="","",INDEX(Herbs!$G:$G,MATCH(S327,Herbs!$B:$B,0)))</f>
        <v/>
      </c>
    </row>
    <row r="328" ht="41.25" customHeight="1">
      <c r="A328" s="82" t="s">
        <v>166</v>
      </c>
      <c r="B328" s="83">
        <v>5.0</v>
      </c>
      <c r="C328" s="84" t="s">
        <v>178</v>
      </c>
      <c r="D328" s="85" t="str">
        <f>C328</f>
        <v>Water Dao Elixir</v>
      </c>
      <c r="E328" s="85" t="s">
        <v>320</v>
      </c>
      <c r="F328" s="86">
        <v>1.0</v>
      </c>
      <c r="G328" s="87" t="s">
        <v>392</v>
      </c>
      <c r="H328" s="88" t="str">
        <f t="array" ref="H328">IF(G328="","",INDEX(Herbs!$J:$J,MATCH(G328,Herbs!$B:$B,0)))</f>
        <v/>
      </c>
      <c r="I328" s="13">
        <f t="array" ref="I328">IF(G328:G632="",0, INDEX(Herbs!A:A,MATCH(G328,Herbs!B:B,0)))</f>
        <v>5</v>
      </c>
      <c r="J328" s="89">
        <f t="array" ref="J328">IF(G328="","", SWITCH(INDEX(Herbs!$A:$A,MATCH(G328,Herbs!$B:$B,0)),1,1,2,3,3,9,4,36,5,180,6,1080,0)*F328)</f>
        <v>180</v>
      </c>
      <c r="K328" s="90" t="str">
        <f t="array" ref="K328">IF(G328="","",INDEX(Herbs!$C:$C,MATCH(G328,Herbs!$B:$B,0)))</f>
        <v>Coalescing</v>
      </c>
      <c r="L328" s="89"/>
      <c r="M328" s="91"/>
      <c r="N328" s="88" t="str">
        <f t="array" ref="N328">IF(M328="","",INDEX(Herbs!$J:$J,MATCH(M328,Herbs!$B:$B,0)))</f>
        <v/>
      </c>
      <c r="O328" s="88">
        <f t="array" ref="O328">IF(M328:M632="",0, INDEX(Herbs!A:A,MATCH(M328,Herbs!B:B,0)))</f>
        <v>0</v>
      </c>
      <c r="P328" s="89" t="str">
        <f t="array" ref="P328">IF(M328="","", SWITCH(INDEX(Herbs!$A:$A,MATCH(M328,Herbs!$B:$B,0)),1,1,2,3,3,9,4,36,5,180,6,1080,0)*L328)</f>
        <v/>
      </c>
      <c r="Q328" s="90" t="str">
        <f t="array" ref="Q328">IF(M328="","",INDEX(Herbs!$C:$C,MATCH(M328,Herbs!$B:$B,0)))</f>
        <v/>
      </c>
      <c r="R328" s="89"/>
      <c r="S328" s="91"/>
      <c r="T328" s="88" t="str">
        <f t="array" ref="T328">IF(S328="","",INDEX(Herbs!$J:$J,MATCH(S328,Herbs!$B:$B,0)))</f>
        <v/>
      </c>
      <c r="U328" s="88">
        <f t="array" ref="U328">IF(S328:S632="",0, INDEX(Herbs!A:A,MATCH(S328,Herbs!B:B,0)))</f>
        <v>0</v>
      </c>
      <c r="V328" s="89" t="str">
        <f t="array" ref="V328">IF(S328="","", SWITCH(INDEX(Herbs!$A:$A,MATCH(S328,Herbs!$B:$B,0)),1,1,2,3,3,9,4,36,5,180,6,1080,0)*R328)</f>
        <v/>
      </c>
      <c r="W328" s="90" t="str">
        <f t="array" ref="W328">IF(S328="","",INDEX(Herbs!$C:$C,MATCH(S328,Herbs!$B:$B,0)))</f>
        <v/>
      </c>
    </row>
    <row r="329" ht="41.25" customHeight="1">
      <c r="C329" s="75"/>
      <c r="D329" s="85" t="str">
        <f>C328</f>
        <v>Water Dao Elixir</v>
      </c>
      <c r="E329" s="85" t="s">
        <v>322</v>
      </c>
      <c r="F329" s="89"/>
      <c r="G329" s="91"/>
      <c r="H329" s="88" t="str">
        <f t="array" ref="H329">IF(G329="","",INDEX(Herbs!$J:$J,MATCH(G329,Herbs!$B:$B,0)))</f>
        <v/>
      </c>
      <c r="I329" s="13">
        <f t="array" ref="I329">IF(G329:G632="",0, INDEX(Herbs!A:A,MATCH(G329,Herbs!B:B,0)))</f>
        <v>0</v>
      </c>
      <c r="J329" s="89" t="str">
        <f t="array" ref="J329">IF(G329="","", SWITCH(INDEX(Herbs!$A:$A,MATCH(G329,Herbs!$B:$B,0)),1,1,2,3,3,9,4,36,5,180,6,1080,0)*F329)</f>
        <v/>
      </c>
      <c r="K329" s="90" t="str">
        <f t="array" ref="K329">IF(G329="","",INDEX(Herbs!$C:$C,MATCH(G329,Herbs!$B:$B,0)))</f>
        <v/>
      </c>
      <c r="L329" s="89"/>
      <c r="M329" s="91"/>
      <c r="N329" s="88" t="str">
        <f t="array" ref="N329">IF(M329="","",INDEX(Herbs!$J:$J,MATCH(M329,Herbs!$B:$B,0)))</f>
        <v/>
      </c>
      <c r="O329" s="88">
        <f t="array" ref="O329">IF(M329:M632="",0, INDEX(Herbs!A:A,MATCH(M329,Herbs!B:B,0)))</f>
        <v>0</v>
      </c>
      <c r="P329" s="89" t="str">
        <f t="array" ref="P329">IF(M329="","", SWITCH(INDEX(Herbs!$A:$A,MATCH(M329,Herbs!$B:$B,0)),1,1,2,3,3,9,4,36,5,180,6,1080,0)*L329)</f>
        <v/>
      </c>
      <c r="Q329" s="90" t="str">
        <f t="array" ref="Q329">IF(M329="","",INDEX(Herbs!$C:$C,MATCH(M329,Herbs!$B:$B,0)))</f>
        <v/>
      </c>
      <c r="R329" s="89"/>
      <c r="S329" s="91"/>
      <c r="T329" s="88" t="str">
        <f t="array" ref="T329">IF(S329="","",INDEX(Herbs!$J:$J,MATCH(S329,Herbs!$B:$B,0)))</f>
        <v/>
      </c>
      <c r="U329" s="88">
        <f t="array" ref="U329">IF(S329:S632="",0, INDEX(Herbs!A:A,MATCH(S329,Herbs!B:B,0)))</f>
        <v>0</v>
      </c>
      <c r="V329" s="89" t="str">
        <f t="array" ref="V329">IF(S329="","", SWITCH(INDEX(Herbs!$A:$A,MATCH(S329,Herbs!$B:$B,0)),1,1,2,3,3,9,4,36,5,180,6,1080,0)*R329)</f>
        <v/>
      </c>
      <c r="W329" s="90" t="str">
        <f t="array" ref="W329">IF(S329="","",INDEX(Herbs!$C:$C,MATCH(S329,Herbs!$B:$B,0)))</f>
        <v/>
      </c>
    </row>
    <row r="330" ht="41.25" customHeight="1">
      <c r="C330" s="75"/>
      <c r="D330" s="85" t="str">
        <f>C328</f>
        <v>Water Dao Elixir</v>
      </c>
      <c r="E330" s="73" t="s">
        <v>323</v>
      </c>
      <c r="F330" s="86">
        <v>3.0</v>
      </c>
      <c r="G330" s="87" t="s">
        <v>400</v>
      </c>
      <c r="H330" s="88" t="str">
        <f t="array" ref="H330">IF(G330="","",INDEX(Herbs!$J:$J,MATCH(G330,Herbs!$B:$B,0)))</f>
        <v/>
      </c>
      <c r="I330" s="13">
        <f t="array" ref="I330">IF(G330:G632="",0, INDEX(Herbs!A:A,MATCH(G330,Herbs!B:B,0)))</f>
        <v>5</v>
      </c>
      <c r="J330" s="89">
        <f t="array" ref="J330">IF(G330="","", SWITCH(INDEX(Herbs!$A:$A,MATCH(G330,Herbs!$B:$B,0)),1,1,2,3,3,9,4,36,5,180,6,1080,0)*F330)</f>
        <v>540</v>
      </c>
      <c r="K330" s="90" t="str">
        <f t="array" ref="K330">IF(G330="","",INDEX(Herbs!$E:$E,MATCH(G330,Herbs!$B:$B,0)))</f>
        <v>Water</v>
      </c>
      <c r="L330" s="89"/>
      <c r="M330" s="91"/>
      <c r="N330" s="88" t="str">
        <f t="array" ref="N330">IF(M330="","",INDEX(Herbs!$J:$J,MATCH(M330,Herbs!$B:$B,0)))</f>
        <v/>
      </c>
      <c r="O330" s="88">
        <f t="array" ref="O330">IF(M330:M632="",0, INDEX(Herbs!A:A,MATCH(M330,Herbs!B:B,0)))</f>
        <v>0</v>
      </c>
      <c r="P330" s="89" t="str">
        <f t="array" ref="P330">IF(M330="","", SWITCH(INDEX(Herbs!$A:$A,MATCH(M330,Herbs!$B:$B,0)),1,1,2,3,3,9,4,36,5,180,6,1080,0)*L330)</f>
        <v/>
      </c>
      <c r="Q330" s="90" t="str">
        <f t="array" ref="Q330">IF(M330="","",INDEX(Herbs!$E:$E,MATCH(M330,Herbs!$B:$B,0)))</f>
        <v/>
      </c>
      <c r="R330" s="89"/>
      <c r="S330" s="91"/>
      <c r="T330" s="88" t="str">
        <f t="array" ref="T330">IF(S330="","",INDEX(Herbs!$J:$J,MATCH(S330,Herbs!$B:$B,0)))</f>
        <v/>
      </c>
      <c r="U330" s="88">
        <f t="array" ref="U330">IF(S330:S632="",0, INDEX(Herbs!A:A,MATCH(S330,Herbs!B:B,0)))</f>
        <v>0</v>
      </c>
      <c r="V330" s="89" t="str">
        <f t="array" ref="V330">IF(S330="","", SWITCH(INDEX(Herbs!$A:$A,MATCH(S330,Herbs!$B:$B,0)),1,1,2,3,3,9,4,36,5,180,6,1080,0)*R330)</f>
        <v/>
      </c>
      <c r="W330" s="90" t="str">
        <f t="array" ref="W330">IF(S330="","",INDEX(Herbs!$E:$E,MATCH(S330,Herbs!$B:$B,0)))</f>
        <v/>
      </c>
    </row>
    <row r="331" ht="41.25" customHeight="1">
      <c r="C331" s="75"/>
      <c r="D331" s="85" t="str">
        <f>C328</f>
        <v>Water Dao Elixir</v>
      </c>
      <c r="E331" s="73" t="s">
        <v>325</v>
      </c>
      <c r="F331" s="89">
        <v>1.0</v>
      </c>
      <c r="G331" s="91" t="s">
        <v>395</v>
      </c>
      <c r="H331" s="88" t="str">
        <f t="array" ref="H331">IF(G331="","",INDEX(Herbs!$J:$J,MATCH(G331,Herbs!$B:$B,0)))</f>
        <v/>
      </c>
      <c r="I331" s="13">
        <f t="array" ref="I331">IF(G331:G632="",0, INDEX(Herbs!A:A,MATCH(G331,Herbs!B:B,0)))</f>
        <v>5</v>
      </c>
      <c r="J331" s="89">
        <f t="array" ref="J331">IF(G331="","", SWITCH(INDEX(Herbs!$A:$A,MATCH(G331,Herbs!$B:$B,0)),1,1,2,3,3,9,4,36,5,180,6,1080,0)*F331)</f>
        <v>180</v>
      </c>
      <c r="K331" s="90" t="str">
        <f t="array" ref="K331">IF(G331="","",INDEX(Herbs!$E:$E,MATCH(G331,Herbs!$B:$B,0)))</f>
        <v>Dao Presence</v>
      </c>
      <c r="L331" s="89"/>
      <c r="M331" s="91"/>
      <c r="N331" s="88" t="str">
        <f t="array" ref="N331">IF(M331="","",INDEX(Herbs!$J:$J,MATCH(M331,Herbs!$B:$B,0)))</f>
        <v/>
      </c>
      <c r="O331" s="88">
        <f t="array" ref="O331">IF(M331:M632="",0, INDEX(Herbs!A:A,MATCH(M331,Herbs!B:B,0)))</f>
        <v>0</v>
      </c>
      <c r="P331" s="89" t="str">
        <f t="array" ref="P331">IF(M331="","", SWITCH(INDEX(Herbs!$A:$A,MATCH(M331,Herbs!$B:$B,0)),1,1,2,3,3,9,4,36,5,180,6,1080,0)*L331)</f>
        <v/>
      </c>
      <c r="Q331" s="90" t="str">
        <f t="array" ref="Q331">IF(M331="","",INDEX(Herbs!$E:$E,MATCH(M331,Herbs!$B:$B,0)))</f>
        <v/>
      </c>
      <c r="R331" s="89"/>
      <c r="S331" s="91"/>
      <c r="T331" s="88" t="str">
        <f t="array" ref="T331">IF(S331="","",INDEX(Herbs!$J:$J,MATCH(S331,Herbs!$B:$B,0)))</f>
        <v/>
      </c>
      <c r="U331" s="88">
        <f t="array" ref="U331">IF(S331:S632="",0, INDEX(Herbs!A:A,MATCH(S331,Herbs!B:B,0)))</f>
        <v>0</v>
      </c>
      <c r="V331" s="89" t="str">
        <f t="array" ref="V331">IF(S331="","", SWITCH(INDEX(Herbs!$A:$A,MATCH(S331,Herbs!$B:$B,0)),1,1,2,3,3,9,4,36,5,180,6,1080,0)*R331)</f>
        <v/>
      </c>
      <c r="W331" s="90" t="str">
        <f t="array" ref="W331">IF(S331="","",INDEX(Herbs!$E:$E,MATCH(S331,Herbs!$B:$B,0)))</f>
        <v/>
      </c>
    </row>
    <row r="332" ht="41.25" customHeight="1">
      <c r="A332" s="92"/>
      <c r="B332" s="92"/>
      <c r="C332" s="93"/>
      <c r="D332" s="94" t="str">
        <f>C328</f>
        <v>Water Dao Elixir</v>
      </c>
      <c r="E332" s="95" t="s">
        <v>326</v>
      </c>
      <c r="F332" s="96">
        <v>1.0</v>
      </c>
      <c r="G332" s="97" t="s">
        <v>368</v>
      </c>
      <c r="H332" s="98" t="str">
        <f t="array" ref="H332">IF(G332="","",INDEX(Herbs!$J:$J,MATCH(G332,Herbs!$B:$B,0)))</f>
        <v/>
      </c>
      <c r="I332" s="99">
        <f t="array" ref="I332">IF(G332:G632="",0, INDEX(Herbs!A:A,MATCH(G332,Herbs!B:B,0)))</f>
        <v>5</v>
      </c>
      <c r="J332" s="100">
        <f t="array" ref="J332">IF(G332="","", SWITCH(INDEX(Herbs!$A:$A,MATCH(G332,Herbs!$B:$B,0)),1,1,2,3,3,9,4,36,5,180,6,1080,0)*F332)</f>
        <v>180</v>
      </c>
      <c r="K332" s="101" t="str">
        <f t="array" ref="K332">IF(G332="","",INDEX(Herbs!$G:$G,MATCH(G332,Herbs!$B:$B,0)))</f>
        <v>Balanced</v>
      </c>
      <c r="L332" s="100"/>
      <c r="M332" s="97"/>
      <c r="N332" s="98" t="str">
        <f t="array" ref="N332">IF(M332="","",INDEX(Herbs!$J:$J,MATCH(M332,Herbs!$B:$B,0)))</f>
        <v/>
      </c>
      <c r="O332" s="98">
        <f t="array" ref="O332">IF(M332:M632="",0, INDEX(Herbs!A:A,MATCH(M332,Herbs!B:B,0)))</f>
        <v>0</v>
      </c>
      <c r="P332" s="100" t="str">
        <f t="array" ref="P332">IF(M332="","", SWITCH(INDEX(Herbs!$A:$A,MATCH(M332,Herbs!$B:$B,0)),1,1,2,3,3,9,4,36,5,180,6,1080,0)*L332)</f>
        <v/>
      </c>
      <c r="Q332" s="101" t="str">
        <f t="array" ref="Q332">IF(M332="","",INDEX(Herbs!$G:$G,MATCH(M332,Herbs!$B:$B,0)))</f>
        <v/>
      </c>
      <c r="R332" s="100"/>
      <c r="S332" s="97"/>
      <c r="T332" s="98" t="str">
        <f t="array" ref="T332">IF(S332="","",INDEX(Herbs!$J:$J,MATCH(S332,Herbs!$B:$B,0)))</f>
        <v/>
      </c>
      <c r="U332" s="98">
        <f t="array" ref="U332">IF(S332:S632="",0, INDEX(Herbs!A:A,MATCH(S332,Herbs!B:B,0)))</f>
        <v>0</v>
      </c>
      <c r="V332" s="100" t="str">
        <f t="array" ref="V332">IF(S332="","", SWITCH(INDEX(Herbs!$A:$A,MATCH(S332,Herbs!$B:$B,0)),1,1,2,3,3,9,4,36,5,180,6,1080,0)*R332)</f>
        <v/>
      </c>
      <c r="W332" s="101" t="str">
        <f t="array" ref="W332">IF(S332="","",INDEX(Herbs!$G:$G,MATCH(S332,Herbs!$B:$B,0)))</f>
        <v/>
      </c>
    </row>
    <row r="333" ht="41.25" customHeight="1">
      <c r="A333" s="82" t="s">
        <v>166</v>
      </c>
      <c r="B333" s="83">
        <v>5.0</v>
      </c>
      <c r="C333" s="84" t="s">
        <v>180</v>
      </c>
      <c r="D333" s="85" t="str">
        <f>C333</f>
        <v>Wood Dao Elixir</v>
      </c>
      <c r="E333" s="85" t="s">
        <v>320</v>
      </c>
      <c r="F333" s="86">
        <v>1.0</v>
      </c>
      <c r="G333" s="87" t="s">
        <v>392</v>
      </c>
      <c r="H333" s="88" t="str">
        <f t="array" ref="H333">IF(G333="","",INDEX(Herbs!$J:$J,MATCH(G333,Herbs!$B:$B,0)))</f>
        <v/>
      </c>
      <c r="I333" s="13">
        <f t="array" ref="I333">IF(G333:G632="",0, INDEX(Herbs!A:A,MATCH(G333,Herbs!B:B,0)))</f>
        <v>5</v>
      </c>
      <c r="J333" s="89">
        <f t="array" ref="J333">IF(G333="","", SWITCH(INDEX(Herbs!$A:$A,MATCH(G333,Herbs!$B:$B,0)),1,1,2,3,3,9,4,36,5,180,6,1080,0)*F333)</f>
        <v>180</v>
      </c>
      <c r="K333" s="90" t="str">
        <f t="array" ref="K333">IF(G333="","",INDEX(Herbs!$C:$C,MATCH(G333,Herbs!$B:$B,0)))</f>
        <v>Coalescing</v>
      </c>
      <c r="L333" s="89"/>
      <c r="M333" s="91"/>
      <c r="N333" s="88" t="str">
        <f t="array" ref="N333">IF(M333="","",INDEX(Herbs!$J:$J,MATCH(M333,Herbs!$B:$B,0)))</f>
        <v/>
      </c>
      <c r="O333" s="88">
        <f t="array" ref="O333">IF(M333:M632="",0, INDEX(Herbs!A:A,MATCH(M333,Herbs!B:B,0)))</f>
        <v>0</v>
      </c>
      <c r="P333" s="89" t="str">
        <f t="array" ref="P333">IF(M333="","", SWITCH(INDEX(Herbs!$A:$A,MATCH(M333,Herbs!$B:$B,0)),1,1,2,3,3,9,4,36,5,180,6,1080,0)*L333)</f>
        <v/>
      </c>
      <c r="Q333" s="90" t="str">
        <f t="array" ref="Q333">IF(M333="","",INDEX(Herbs!$C:$C,MATCH(M333,Herbs!$B:$B,0)))</f>
        <v/>
      </c>
      <c r="R333" s="89"/>
      <c r="S333" s="91"/>
      <c r="T333" s="88" t="str">
        <f t="array" ref="T333">IF(S333="","",INDEX(Herbs!$J:$J,MATCH(S333,Herbs!$B:$B,0)))</f>
        <v/>
      </c>
      <c r="U333" s="88">
        <f t="array" ref="U333">IF(S333:S632="",0, INDEX(Herbs!A:A,MATCH(S333,Herbs!B:B,0)))</f>
        <v>0</v>
      </c>
      <c r="V333" s="89" t="str">
        <f t="array" ref="V333">IF(S333="","", SWITCH(INDEX(Herbs!$A:$A,MATCH(S333,Herbs!$B:$B,0)),1,1,2,3,3,9,4,36,5,180,6,1080,0)*R333)</f>
        <v/>
      </c>
      <c r="W333" s="90" t="str">
        <f t="array" ref="W333">IF(S333="","",INDEX(Herbs!$C:$C,MATCH(S333,Herbs!$B:$B,0)))</f>
        <v/>
      </c>
    </row>
    <row r="334" ht="41.25" customHeight="1">
      <c r="C334" s="75"/>
      <c r="D334" s="85" t="str">
        <f>C333</f>
        <v>Wood Dao Elixir</v>
      </c>
      <c r="E334" s="85" t="s">
        <v>322</v>
      </c>
      <c r="F334" s="89"/>
      <c r="G334" s="91"/>
      <c r="H334" s="88" t="str">
        <f t="array" ref="H334">IF(G334="","",INDEX(Herbs!$J:$J,MATCH(G334,Herbs!$B:$B,0)))</f>
        <v/>
      </c>
      <c r="I334" s="13">
        <f t="array" ref="I334">IF(G334:G632="",0, INDEX(Herbs!A:A,MATCH(G334,Herbs!B:B,0)))</f>
        <v>0</v>
      </c>
      <c r="J334" s="89" t="str">
        <f t="array" ref="J334">IF(G334="","", SWITCH(INDEX(Herbs!$A:$A,MATCH(G334,Herbs!$B:$B,0)),1,1,2,3,3,9,4,36,5,180,6,1080,0)*F334)</f>
        <v/>
      </c>
      <c r="K334" s="90" t="str">
        <f t="array" ref="K334">IF(G334="","",INDEX(Herbs!$C:$C,MATCH(G334,Herbs!$B:$B,0)))</f>
        <v/>
      </c>
      <c r="L334" s="89"/>
      <c r="M334" s="91"/>
      <c r="N334" s="88" t="str">
        <f t="array" ref="N334">IF(M334="","",INDEX(Herbs!$J:$J,MATCH(M334,Herbs!$B:$B,0)))</f>
        <v/>
      </c>
      <c r="O334" s="88">
        <f t="array" ref="O334">IF(M334:M632="",0, INDEX(Herbs!A:A,MATCH(M334,Herbs!B:B,0)))</f>
        <v>0</v>
      </c>
      <c r="P334" s="89" t="str">
        <f t="array" ref="P334">IF(M334="","", SWITCH(INDEX(Herbs!$A:$A,MATCH(M334,Herbs!$B:$B,0)),1,1,2,3,3,9,4,36,5,180,6,1080,0)*L334)</f>
        <v/>
      </c>
      <c r="Q334" s="90" t="str">
        <f t="array" ref="Q334">IF(M334="","",INDEX(Herbs!$C:$C,MATCH(M334,Herbs!$B:$B,0)))</f>
        <v/>
      </c>
      <c r="R334" s="89"/>
      <c r="S334" s="91"/>
      <c r="T334" s="88" t="str">
        <f t="array" ref="T334">IF(S334="","",INDEX(Herbs!$J:$J,MATCH(S334,Herbs!$B:$B,0)))</f>
        <v/>
      </c>
      <c r="U334" s="88">
        <f t="array" ref="U334">IF(S334:S632="",0, INDEX(Herbs!A:A,MATCH(S334,Herbs!B:B,0)))</f>
        <v>0</v>
      </c>
      <c r="V334" s="89" t="str">
        <f t="array" ref="V334">IF(S334="","", SWITCH(INDEX(Herbs!$A:$A,MATCH(S334,Herbs!$B:$B,0)),1,1,2,3,3,9,4,36,5,180,6,1080,0)*R334)</f>
        <v/>
      </c>
      <c r="W334" s="90" t="str">
        <f t="array" ref="W334">IF(S334="","",INDEX(Herbs!$C:$C,MATCH(S334,Herbs!$B:$B,0)))</f>
        <v/>
      </c>
    </row>
    <row r="335" ht="41.25" customHeight="1">
      <c r="C335" s="75"/>
      <c r="D335" s="85" t="str">
        <f>C333</f>
        <v>Wood Dao Elixir</v>
      </c>
      <c r="E335" s="73" t="s">
        <v>323</v>
      </c>
      <c r="F335" s="86">
        <v>3.0</v>
      </c>
      <c r="G335" s="87" t="s">
        <v>401</v>
      </c>
      <c r="H335" s="88" t="str">
        <f t="array" ref="H335">IF(G335="","",INDEX(Herbs!$J:$J,MATCH(G335,Herbs!$B:$B,0)))</f>
        <v/>
      </c>
      <c r="I335" s="13">
        <f t="array" ref="I335">IF(G335:G632="",0, INDEX(Herbs!A:A,MATCH(G335,Herbs!B:B,0)))</f>
        <v>5</v>
      </c>
      <c r="J335" s="89">
        <f t="array" ref="J335">IF(G335="","", SWITCH(INDEX(Herbs!$A:$A,MATCH(G335,Herbs!$B:$B,0)),1,1,2,3,3,9,4,36,5,180,6,1080,0)*F335)</f>
        <v>540</v>
      </c>
      <c r="K335" s="90" t="str">
        <f t="array" ref="K335">IF(G335="","",INDEX(Herbs!$E:$E,MATCH(G335,Herbs!$B:$B,0)))</f>
        <v>Wood</v>
      </c>
      <c r="L335" s="89"/>
      <c r="M335" s="91"/>
      <c r="N335" s="88" t="str">
        <f t="array" ref="N335">IF(M335="","",INDEX(Herbs!$J:$J,MATCH(M335,Herbs!$B:$B,0)))</f>
        <v/>
      </c>
      <c r="O335" s="88">
        <f t="array" ref="O335">IF(M335:M632="",0, INDEX(Herbs!A:A,MATCH(M335,Herbs!B:B,0)))</f>
        <v>0</v>
      </c>
      <c r="P335" s="89" t="str">
        <f t="array" ref="P335">IF(M335="","", SWITCH(INDEX(Herbs!$A:$A,MATCH(M335,Herbs!$B:$B,0)),1,1,2,3,3,9,4,36,5,180,6,1080,0)*L335)</f>
        <v/>
      </c>
      <c r="Q335" s="90" t="str">
        <f t="array" ref="Q335">IF(M335="","",INDEX(Herbs!$E:$E,MATCH(M335,Herbs!$B:$B,0)))</f>
        <v/>
      </c>
      <c r="R335" s="89"/>
      <c r="S335" s="91"/>
      <c r="T335" s="88" t="str">
        <f t="array" ref="T335">IF(S335="","",INDEX(Herbs!$J:$J,MATCH(S335,Herbs!$B:$B,0)))</f>
        <v/>
      </c>
      <c r="U335" s="88">
        <f t="array" ref="U335">IF(S335:S632="",0, INDEX(Herbs!A:A,MATCH(S335,Herbs!B:B,0)))</f>
        <v>0</v>
      </c>
      <c r="V335" s="89" t="str">
        <f t="array" ref="V335">IF(S335="","", SWITCH(INDEX(Herbs!$A:$A,MATCH(S335,Herbs!$B:$B,0)),1,1,2,3,3,9,4,36,5,180,6,1080,0)*R335)</f>
        <v/>
      </c>
      <c r="W335" s="90" t="str">
        <f t="array" ref="W335">IF(S335="","",INDEX(Herbs!$E:$E,MATCH(S335,Herbs!$B:$B,0)))</f>
        <v/>
      </c>
    </row>
    <row r="336" ht="41.25" customHeight="1">
      <c r="C336" s="75"/>
      <c r="D336" s="85" t="str">
        <f>C333</f>
        <v>Wood Dao Elixir</v>
      </c>
      <c r="E336" s="73" t="s">
        <v>325</v>
      </c>
      <c r="F336" s="86">
        <v>1.0</v>
      </c>
      <c r="G336" s="87" t="s">
        <v>395</v>
      </c>
      <c r="H336" s="88" t="str">
        <f t="array" ref="H336">IF(G336="","",INDEX(Herbs!$J:$J,MATCH(G336,Herbs!$B:$B,0)))</f>
        <v/>
      </c>
      <c r="I336" s="13">
        <f t="array" ref="I336">IF(G336:G632="",0, INDEX(Herbs!A:A,MATCH(G336,Herbs!B:B,0)))</f>
        <v>5</v>
      </c>
      <c r="J336" s="89">
        <f t="array" ref="J336">IF(G336="","", SWITCH(INDEX(Herbs!$A:$A,MATCH(G336,Herbs!$B:$B,0)),1,1,2,3,3,9,4,36,5,180,6,1080,0)*F336)</f>
        <v>180</v>
      </c>
      <c r="K336" s="90" t="str">
        <f t="array" ref="K336">IF(G336="","",INDEX(Herbs!$E:$E,MATCH(G336,Herbs!$B:$B,0)))</f>
        <v>Dao Presence</v>
      </c>
      <c r="L336" s="89"/>
      <c r="M336" s="91"/>
      <c r="N336" s="88" t="str">
        <f t="array" ref="N336">IF(M336="","",INDEX(Herbs!$J:$J,MATCH(M336,Herbs!$B:$B,0)))</f>
        <v/>
      </c>
      <c r="O336" s="88">
        <f t="array" ref="O336">IF(M336:M632="",0, INDEX(Herbs!A:A,MATCH(M336,Herbs!B:B,0)))</f>
        <v>0</v>
      </c>
      <c r="P336" s="89" t="str">
        <f t="array" ref="P336">IF(M336="","", SWITCH(INDEX(Herbs!$A:$A,MATCH(M336,Herbs!$B:$B,0)),1,1,2,3,3,9,4,36,5,180,6,1080,0)*L336)</f>
        <v/>
      </c>
      <c r="Q336" s="90" t="str">
        <f t="array" ref="Q336">IF(M336="","",INDEX(Herbs!$E:$E,MATCH(M336,Herbs!$B:$B,0)))</f>
        <v/>
      </c>
      <c r="R336" s="89"/>
      <c r="S336" s="91"/>
      <c r="T336" s="88" t="str">
        <f t="array" ref="T336">IF(S336="","",INDEX(Herbs!$J:$J,MATCH(S336,Herbs!$B:$B,0)))</f>
        <v/>
      </c>
      <c r="U336" s="88">
        <f t="array" ref="U336">IF(S336:S632="",0, INDEX(Herbs!A:A,MATCH(S336,Herbs!B:B,0)))</f>
        <v>0</v>
      </c>
      <c r="V336" s="89" t="str">
        <f t="array" ref="V336">IF(S336="","", SWITCH(INDEX(Herbs!$A:$A,MATCH(S336,Herbs!$B:$B,0)),1,1,2,3,3,9,4,36,5,180,6,1080,0)*R336)</f>
        <v/>
      </c>
      <c r="W336" s="90" t="str">
        <f t="array" ref="W336">IF(S336="","",INDEX(Herbs!$E:$E,MATCH(S336,Herbs!$B:$B,0)))</f>
        <v/>
      </c>
    </row>
    <row r="337" ht="41.25" customHeight="1">
      <c r="A337" s="92"/>
      <c r="B337" s="92"/>
      <c r="C337" s="93"/>
      <c r="D337" s="94" t="str">
        <f>C333</f>
        <v>Wood Dao Elixir</v>
      </c>
      <c r="E337" s="95" t="s">
        <v>326</v>
      </c>
      <c r="F337" s="96">
        <v>1.0</v>
      </c>
      <c r="G337" s="97" t="s">
        <v>373</v>
      </c>
      <c r="H337" s="98" t="str">
        <f t="array" ref="H337">IF(G337="","",INDEX(Herbs!$J:$J,MATCH(G337,Herbs!$B:$B,0)))</f>
        <v/>
      </c>
      <c r="I337" s="99">
        <f t="array" ref="I337">IF(G337:G632="",0, INDEX(Herbs!A:A,MATCH(G337,Herbs!B:B,0)))</f>
        <v>5</v>
      </c>
      <c r="J337" s="100">
        <f t="array" ref="J337">IF(G337="","", SWITCH(INDEX(Herbs!$A:$A,MATCH(G337,Herbs!$B:$B,0)),1,1,2,3,3,9,4,36,5,180,6,1080,0)*F337)</f>
        <v>180</v>
      </c>
      <c r="K337" s="101" t="str">
        <f t="array" ref="K337">IF(G337="","",INDEX(Herbs!$G:$G,MATCH(G337,Herbs!$B:$B,0)))</f>
        <v>Cold</v>
      </c>
      <c r="L337" s="100"/>
      <c r="M337" s="97"/>
      <c r="N337" s="98" t="str">
        <f t="array" ref="N337">IF(M337="","",INDEX(Herbs!$J:$J,MATCH(M337,Herbs!$B:$B,0)))</f>
        <v/>
      </c>
      <c r="O337" s="98">
        <f t="array" ref="O337">IF(M337:M632="",0, INDEX(Herbs!A:A,MATCH(M337,Herbs!B:B,0)))</f>
        <v>0</v>
      </c>
      <c r="P337" s="100" t="str">
        <f t="array" ref="P337">IF(M337="","", SWITCH(INDEX(Herbs!$A:$A,MATCH(M337,Herbs!$B:$B,0)),1,1,2,3,3,9,4,36,5,180,6,1080,0)*L337)</f>
        <v/>
      </c>
      <c r="Q337" s="101" t="str">
        <f t="array" ref="Q337">IF(M337="","",INDEX(Herbs!$G:$G,MATCH(M337,Herbs!$B:$B,0)))</f>
        <v/>
      </c>
      <c r="R337" s="100"/>
      <c r="S337" s="97"/>
      <c r="T337" s="98" t="str">
        <f t="array" ref="T337">IF(S337="","",INDEX(Herbs!$J:$J,MATCH(S337,Herbs!$B:$B,0)))</f>
        <v/>
      </c>
      <c r="U337" s="98">
        <f t="array" ref="U337">IF(S337:S632="",0, INDEX(Herbs!A:A,MATCH(S337,Herbs!B:B,0)))</f>
        <v>0</v>
      </c>
      <c r="V337" s="100" t="str">
        <f t="array" ref="V337">IF(S337="","", SWITCH(INDEX(Herbs!$A:$A,MATCH(S337,Herbs!$B:$B,0)),1,1,2,3,3,9,4,36,5,180,6,1080,0)*R337)</f>
        <v/>
      </c>
      <c r="W337" s="101" t="str">
        <f t="array" ref="W337">IF(S337="","",INDEX(Herbs!$G:$G,MATCH(S337,Herbs!$B:$B,0)))</f>
        <v/>
      </c>
    </row>
    <row r="338" ht="41.25" customHeight="1">
      <c r="A338" s="82" t="s">
        <v>166</v>
      </c>
      <c r="B338" s="83">
        <v>6.0</v>
      </c>
      <c r="C338" s="84" t="s">
        <v>182</v>
      </c>
      <c r="D338" s="85" t="str">
        <f>C338</f>
        <v>True Earth Elixir</v>
      </c>
      <c r="E338" s="85" t="s">
        <v>320</v>
      </c>
      <c r="F338" s="86">
        <v>1.0</v>
      </c>
      <c r="G338" s="87" t="s">
        <v>381</v>
      </c>
      <c r="H338" s="88" t="str">
        <f t="array" ref="H338">IF(G338="","",INDEX(Herbs!$J:$J,MATCH(G338,Herbs!$B:$B,0)))</f>
        <v/>
      </c>
      <c r="I338" s="13">
        <f t="array" ref="I338">IF(G338:G632="",0, INDEX(Herbs!A:A,MATCH(G338,Herbs!B:B,0)))</f>
        <v>6</v>
      </c>
      <c r="J338" s="89">
        <f t="array" ref="J338">IF(G338="","", SWITCH(INDEX(Herbs!$A:$A,MATCH(G338,Herbs!$B:$B,0)),1,1,2,3,3,9,4,36,5,180,6,1080,0)*F338)</f>
        <v>1080</v>
      </c>
      <c r="K338" s="90" t="str">
        <f t="array" ref="K338">IF(G338="","",INDEX(Herbs!$C:$C,MATCH(G338,Herbs!$B:$B,0)))</f>
        <v>Coalescing</v>
      </c>
      <c r="L338" s="89"/>
      <c r="M338" s="91"/>
      <c r="N338" s="88" t="str">
        <f t="array" ref="N338">IF(M338="","",INDEX(Herbs!$J:$J,MATCH(M338,Herbs!$B:$B,0)))</f>
        <v/>
      </c>
      <c r="O338" s="88">
        <f t="array" ref="O338">IF(M338:M632="",0, INDEX(Herbs!A:A,MATCH(M338,Herbs!B:B,0)))</f>
        <v>0</v>
      </c>
      <c r="P338" s="89" t="str">
        <f t="array" ref="P338">IF(M338="","", SWITCH(INDEX(Herbs!$A:$A,MATCH(M338,Herbs!$B:$B,0)),1,1,2,3,3,9,4,36,5,180,6,1080,0)*L338)</f>
        <v/>
      </c>
      <c r="Q338" s="90" t="str">
        <f t="array" ref="Q338">IF(M338="","",INDEX(Herbs!$C:$C,MATCH(M338,Herbs!$B:$B,0)))</f>
        <v/>
      </c>
      <c r="R338" s="89"/>
      <c r="S338" s="91"/>
      <c r="T338" s="88" t="str">
        <f t="array" ref="T338">IF(S338="","",INDEX(Herbs!$J:$J,MATCH(S338,Herbs!$B:$B,0)))</f>
        <v/>
      </c>
      <c r="U338" s="88">
        <f t="array" ref="U338">IF(S338:S632="",0, INDEX(Herbs!A:A,MATCH(S338,Herbs!B:B,0)))</f>
        <v>0</v>
      </c>
      <c r="V338" s="89" t="str">
        <f t="array" ref="V338">IF(S338="","", SWITCH(INDEX(Herbs!$A:$A,MATCH(S338,Herbs!$B:$B,0)),1,1,2,3,3,9,4,36,5,180,6,1080,0)*R338)</f>
        <v/>
      </c>
      <c r="W338" s="90" t="str">
        <f t="array" ref="W338">IF(S338="","",INDEX(Herbs!$C:$C,MATCH(S338,Herbs!$B:$B,0)))</f>
        <v/>
      </c>
    </row>
    <row r="339" ht="41.25" customHeight="1">
      <c r="C339" s="75"/>
      <c r="D339" s="85" t="str">
        <f>C338</f>
        <v>True Earth Elixir</v>
      </c>
      <c r="E339" s="85" t="s">
        <v>322</v>
      </c>
      <c r="F339" s="89"/>
      <c r="G339" s="91"/>
      <c r="H339" s="88" t="str">
        <f t="array" ref="H339">IF(G339="","",INDEX(Herbs!$J:$J,MATCH(G339,Herbs!$B:$B,0)))</f>
        <v/>
      </c>
      <c r="I339" s="13">
        <f t="array" ref="I339">IF(G339:G632="",0, INDEX(Herbs!A:A,MATCH(G339,Herbs!B:B,0)))</f>
        <v>0</v>
      </c>
      <c r="J339" s="89" t="str">
        <f t="array" ref="J339">IF(G339="","", SWITCH(INDEX(Herbs!$A:$A,MATCH(G339,Herbs!$B:$B,0)),1,1,2,3,3,9,4,36,5,180,6,1080,0)*F339)</f>
        <v/>
      </c>
      <c r="K339" s="90" t="str">
        <f t="array" ref="K339">IF(G339="","",INDEX(Herbs!$C:$C,MATCH(G339,Herbs!$B:$B,0)))</f>
        <v/>
      </c>
      <c r="L339" s="89"/>
      <c r="M339" s="91"/>
      <c r="N339" s="88" t="str">
        <f t="array" ref="N339">IF(M339="","",INDEX(Herbs!$J:$J,MATCH(M339,Herbs!$B:$B,0)))</f>
        <v/>
      </c>
      <c r="O339" s="88">
        <f t="array" ref="O339">IF(M339:M632="",0, INDEX(Herbs!A:A,MATCH(M339,Herbs!B:B,0)))</f>
        <v>0</v>
      </c>
      <c r="P339" s="89" t="str">
        <f t="array" ref="P339">IF(M339="","", SWITCH(INDEX(Herbs!$A:$A,MATCH(M339,Herbs!$B:$B,0)),1,1,2,3,3,9,4,36,5,180,6,1080,0)*L339)</f>
        <v/>
      </c>
      <c r="Q339" s="90" t="str">
        <f t="array" ref="Q339">IF(M339="","",INDEX(Herbs!$C:$C,MATCH(M339,Herbs!$B:$B,0)))</f>
        <v/>
      </c>
      <c r="R339" s="89"/>
      <c r="S339" s="91"/>
      <c r="T339" s="88" t="str">
        <f t="array" ref="T339">IF(S339="","",INDEX(Herbs!$J:$J,MATCH(S339,Herbs!$B:$B,0)))</f>
        <v/>
      </c>
      <c r="U339" s="88">
        <f t="array" ref="U339">IF(S339:S632="",0, INDEX(Herbs!A:A,MATCH(S339,Herbs!B:B,0)))</f>
        <v>0</v>
      </c>
      <c r="V339" s="89" t="str">
        <f t="array" ref="V339">IF(S339="","", SWITCH(INDEX(Herbs!$A:$A,MATCH(S339,Herbs!$B:$B,0)),1,1,2,3,3,9,4,36,5,180,6,1080,0)*R339)</f>
        <v/>
      </c>
      <c r="W339" s="90" t="str">
        <f t="array" ref="W339">IF(S339="","",INDEX(Herbs!$C:$C,MATCH(S339,Herbs!$B:$B,0)))</f>
        <v/>
      </c>
    </row>
    <row r="340" ht="41.25" customHeight="1">
      <c r="C340" s="75"/>
      <c r="D340" s="85" t="str">
        <f>C338</f>
        <v>True Earth Elixir</v>
      </c>
      <c r="E340" s="73" t="s">
        <v>323</v>
      </c>
      <c r="F340" s="86">
        <v>3.0</v>
      </c>
      <c r="G340" s="87" t="s">
        <v>402</v>
      </c>
      <c r="H340" s="88" t="str">
        <f t="array" ref="H340">IF(G340="","",INDEX(Herbs!$J:$J,MATCH(G340,Herbs!$B:$B,0)))</f>
        <v/>
      </c>
      <c r="I340" s="13">
        <f t="array" ref="I340">IF(G340:G632="",0, INDEX(Herbs!A:A,MATCH(G340,Herbs!B:B,0)))</f>
        <v>6</v>
      </c>
      <c r="J340" s="89">
        <f t="array" ref="J340">IF(G340="","", SWITCH(INDEX(Herbs!$A:$A,MATCH(G340,Herbs!$B:$B,0)),1,1,2,3,3,9,4,36,5,180,6,1080,0)*F340)</f>
        <v>3240</v>
      </c>
      <c r="K340" s="90" t="str">
        <f t="array" ref="K340">IF(G340="","",INDEX(Herbs!$E:$E,MATCH(G340,Herbs!$B:$B,0)))</f>
        <v>Earth</v>
      </c>
      <c r="L340" s="89"/>
      <c r="M340" s="91"/>
      <c r="N340" s="88" t="str">
        <f t="array" ref="N340">IF(M340="","",INDEX(Herbs!$J:$J,MATCH(M340,Herbs!$B:$B,0)))</f>
        <v/>
      </c>
      <c r="O340" s="88">
        <f t="array" ref="O340">IF(M340:M632="",0, INDEX(Herbs!A:A,MATCH(M340,Herbs!B:B,0)))</f>
        <v>0</v>
      </c>
      <c r="P340" s="89" t="str">
        <f t="array" ref="P340">IF(M340="","", SWITCH(INDEX(Herbs!$A:$A,MATCH(M340,Herbs!$B:$B,0)),1,1,2,3,3,9,4,36,5,180,6,1080,0)*L340)</f>
        <v/>
      </c>
      <c r="Q340" s="90" t="str">
        <f t="array" ref="Q340">IF(M340="","",INDEX(Herbs!$E:$E,MATCH(M340,Herbs!$B:$B,0)))</f>
        <v/>
      </c>
      <c r="R340" s="89"/>
      <c r="S340" s="91"/>
      <c r="T340" s="88" t="str">
        <f t="array" ref="T340">IF(S340="","",INDEX(Herbs!$J:$J,MATCH(S340,Herbs!$B:$B,0)))</f>
        <v/>
      </c>
      <c r="U340" s="88">
        <f t="array" ref="U340">IF(S340:S632="",0, INDEX(Herbs!A:A,MATCH(S340,Herbs!B:B,0)))</f>
        <v>0</v>
      </c>
      <c r="V340" s="89" t="str">
        <f t="array" ref="V340">IF(S340="","", SWITCH(INDEX(Herbs!$A:$A,MATCH(S340,Herbs!$B:$B,0)),1,1,2,3,3,9,4,36,5,180,6,1080,0)*R340)</f>
        <v/>
      </c>
      <c r="W340" s="90" t="str">
        <f t="array" ref="W340">IF(S340="","",INDEX(Herbs!$E:$E,MATCH(S340,Herbs!$B:$B,0)))</f>
        <v/>
      </c>
    </row>
    <row r="341" ht="41.25" customHeight="1">
      <c r="C341" s="75"/>
      <c r="D341" s="85" t="str">
        <f>C338</f>
        <v>True Earth Elixir</v>
      </c>
      <c r="E341" s="73" t="s">
        <v>325</v>
      </c>
      <c r="F341" s="86">
        <v>1.0</v>
      </c>
      <c r="G341" s="87" t="s">
        <v>403</v>
      </c>
      <c r="H341" s="88" t="str">
        <f t="array" ref="H341">IF(G341="","",INDEX(Herbs!$J:$J,MATCH(G341,Herbs!$B:$B,0)))</f>
        <v/>
      </c>
      <c r="I341" s="13">
        <f t="array" ref="I341">IF(G341:G632="",0, INDEX(Herbs!A:A,MATCH(G341,Herbs!B:B,0)))</f>
        <v>6</v>
      </c>
      <c r="J341" s="89">
        <f t="array" ref="J341">IF(G341="","", SWITCH(INDEX(Herbs!$A:$A,MATCH(G341,Herbs!$B:$B,0)),1,1,2,3,3,9,4,36,5,180,6,1080,0)*F341)</f>
        <v>1080</v>
      </c>
      <c r="K341" s="90" t="str">
        <f t="array" ref="K341">IF(G341="","",INDEX(Herbs!$E:$E,MATCH(G341,Herbs!$B:$B,0)))</f>
        <v>Dao Presence</v>
      </c>
      <c r="L341" s="89"/>
      <c r="M341" s="91"/>
      <c r="N341" s="88" t="str">
        <f t="array" ref="N341">IF(M341="","",INDEX(Herbs!$J:$J,MATCH(M341,Herbs!$B:$B,0)))</f>
        <v/>
      </c>
      <c r="O341" s="88">
        <f t="array" ref="O341">IF(M341:M632="",0, INDEX(Herbs!A:A,MATCH(M341,Herbs!B:B,0)))</f>
        <v>0</v>
      </c>
      <c r="P341" s="89" t="str">
        <f t="array" ref="P341">IF(M341="","", SWITCH(INDEX(Herbs!$A:$A,MATCH(M341,Herbs!$B:$B,0)),1,1,2,3,3,9,4,36,5,180,6,1080,0)*L341)</f>
        <v/>
      </c>
      <c r="Q341" s="90" t="str">
        <f t="array" ref="Q341">IF(M341="","",INDEX(Herbs!$E:$E,MATCH(M341,Herbs!$B:$B,0)))</f>
        <v/>
      </c>
      <c r="R341" s="89"/>
      <c r="S341" s="91"/>
      <c r="T341" s="88" t="str">
        <f t="array" ref="T341">IF(S341="","",INDEX(Herbs!$J:$J,MATCH(S341,Herbs!$B:$B,0)))</f>
        <v/>
      </c>
      <c r="U341" s="88">
        <f t="array" ref="U341">IF(S341:S632="",0, INDEX(Herbs!A:A,MATCH(S341,Herbs!B:B,0)))</f>
        <v>0</v>
      </c>
      <c r="V341" s="89" t="str">
        <f t="array" ref="V341">IF(S341="","", SWITCH(INDEX(Herbs!$A:$A,MATCH(S341,Herbs!$B:$B,0)),1,1,2,3,3,9,4,36,5,180,6,1080,0)*R341)</f>
        <v/>
      </c>
      <c r="W341" s="90" t="str">
        <f t="array" ref="W341">IF(S341="","",INDEX(Herbs!$E:$E,MATCH(S341,Herbs!$B:$B,0)))</f>
        <v/>
      </c>
    </row>
    <row r="342" ht="41.25" customHeight="1">
      <c r="A342" s="92"/>
      <c r="B342" s="92"/>
      <c r="C342" s="93"/>
      <c r="D342" s="94" t="str">
        <f>C338</f>
        <v>True Earth Elixir</v>
      </c>
      <c r="E342" s="95" t="s">
        <v>326</v>
      </c>
      <c r="F342" s="96">
        <v>1.0</v>
      </c>
      <c r="G342" s="97" t="s">
        <v>379</v>
      </c>
      <c r="H342" s="98" t="str">
        <f t="array" ref="H342">IF(G342="","",INDEX(Herbs!$J:$J,MATCH(G342,Herbs!$B:$B,0)))</f>
        <v/>
      </c>
      <c r="I342" s="99">
        <f t="array" ref="I342">IF(G342:G632="",0, INDEX(Herbs!A:A,MATCH(G342,Herbs!B:B,0)))</f>
        <v>6</v>
      </c>
      <c r="J342" s="100">
        <f t="array" ref="J342">IF(G342="","", SWITCH(INDEX(Herbs!$A:$A,MATCH(G342,Herbs!$B:$B,0)),1,1,2,3,3,9,4,36,5,180,6,1080,0)*F342)</f>
        <v>1080</v>
      </c>
      <c r="K342" s="101" t="str">
        <f t="array" ref="K342">IF(G342="","",INDEX(Herbs!$G:$G,MATCH(G342,Herbs!$B:$B,0)))</f>
        <v>Heat</v>
      </c>
      <c r="L342" s="100"/>
      <c r="M342" s="97"/>
      <c r="N342" s="98" t="str">
        <f t="array" ref="N342">IF(M342="","",INDEX(Herbs!$J:$J,MATCH(M342,Herbs!$B:$B,0)))</f>
        <v/>
      </c>
      <c r="O342" s="98">
        <f t="array" ref="O342">IF(M342:M632="",0, INDEX(Herbs!A:A,MATCH(M342,Herbs!B:B,0)))</f>
        <v>0</v>
      </c>
      <c r="P342" s="100" t="str">
        <f t="array" ref="P342">IF(M342="","", SWITCH(INDEX(Herbs!$A:$A,MATCH(M342,Herbs!$B:$B,0)),1,1,2,3,3,9,4,36,5,180,6,1080,0)*L342)</f>
        <v/>
      </c>
      <c r="Q342" s="101" t="str">
        <f t="array" ref="Q342">IF(M342="","",INDEX(Herbs!$G:$G,MATCH(M342,Herbs!$B:$B,0)))</f>
        <v/>
      </c>
      <c r="R342" s="100"/>
      <c r="S342" s="97"/>
      <c r="T342" s="98" t="str">
        <f t="array" ref="T342">IF(S342="","",INDEX(Herbs!$J:$J,MATCH(S342,Herbs!$B:$B,0)))</f>
        <v/>
      </c>
      <c r="U342" s="98">
        <f t="array" ref="U342">IF(S342:S632="",0, INDEX(Herbs!A:A,MATCH(S342,Herbs!B:B,0)))</f>
        <v>0</v>
      </c>
      <c r="V342" s="100" t="str">
        <f t="array" ref="V342">IF(S342="","", SWITCH(INDEX(Herbs!$A:$A,MATCH(S342,Herbs!$B:$B,0)),1,1,2,3,3,9,4,36,5,180,6,1080,0)*R342)</f>
        <v/>
      </c>
      <c r="W342" s="101" t="str">
        <f t="array" ref="W342">IF(S342="","",INDEX(Herbs!$G:$G,MATCH(S342,Herbs!$B:$B,0)))</f>
        <v/>
      </c>
    </row>
    <row r="343" ht="41.25" customHeight="1">
      <c r="A343" s="82" t="s">
        <v>166</v>
      </c>
      <c r="B343" s="83">
        <v>6.0</v>
      </c>
      <c r="C343" s="84" t="s">
        <v>184</v>
      </c>
      <c r="D343" s="85" t="str">
        <f>C343</f>
        <v>True Fire Elixir</v>
      </c>
      <c r="E343" s="85" t="s">
        <v>320</v>
      </c>
      <c r="F343" s="86">
        <v>1.0</v>
      </c>
      <c r="G343" s="87" t="s">
        <v>381</v>
      </c>
      <c r="H343" s="88" t="str">
        <f t="array" ref="H343">IF(G343="","",INDEX(Herbs!$J:$J,MATCH(G343,Herbs!$B:$B,0)))</f>
        <v/>
      </c>
      <c r="I343" s="13">
        <f t="array" ref="I343">IF(G343:G632="",0, INDEX(Herbs!A:A,MATCH(G343,Herbs!B:B,0)))</f>
        <v>6</v>
      </c>
      <c r="J343" s="89">
        <f t="array" ref="J343">IF(G343="","", SWITCH(INDEX(Herbs!$A:$A,MATCH(G343,Herbs!$B:$B,0)),1,1,2,3,3,9,4,36,5,180,6,1080,0)*F343)</f>
        <v>1080</v>
      </c>
      <c r="K343" s="90" t="str">
        <f t="array" ref="K343">IF(G343="","",INDEX(Herbs!$C:$C,MATCH(G343,Herbs!$B:$B,0)))</f>
        <v>Coalescing</v>
      </c>
      <c r="L343" s="89"/>
      <c r="M343" s="91"/>
      <c r="N343" s="88" t="str">
        <f t="array" ref="N343">IF(M343="","",INDEX(Herbs!$J:$J,MATCH(M343,Herbs!$B:$B,0)))</f>
        <v/>
      </c>
      <c r="O343" s="88">
        <f t="array" ref="O343">IF(M343:M632="",0, INDEX(Herbs!A:A,MATCH(M343,Herbs!B:B,0)))</f>
        <v>0</v>
      </c>
      <c r="P343" s="89" t="str">
        <f t="array" ref="P343">IF(M343="","", SWITCH(INDEX(Herbs!$A:$A,MATCH(M343,Herbs!$B:$B,0)),1,1,2,3,3,9,4,36,5,180,6,1080,0)*L343)</f>
        <v/>
      </c>
      <c r="Q343" s="90" t="str">
        <f t="array" ref="Q343">IF(M343="","",INDEX(Herbs!$C:$C,MATCH(M343,Herbs!$B:$B,0)))</f>
        <v/>
      </c>
      <c r="R343" s="89"/>
      <c r="S343" s="91"/>
      <c r="T343" s="88" t="str">
        <f t="array" ref="T343">IF(S343="","",INDEX(Herbs!$J:$J,MATCH(S343,Herbs!$B:$B,0)))</f>
        <v/>
      </c>
      <c r="U343" s="88">
        <f t="array" ref="U343">IF(S343:S632="",0, INDEX(Herbs!A:A,MATCH(S343,Herbs!B:B,0)))</f>
        <v>0</v>
      </c>
      <c r="V343" s="89" t="str">
        <f t="array" ref="V343">IF(S343="","", SWITCH(INDEX(Herbs!$A:$A,MATCH(S343,Herbs!$B:$B,0)),1,1,2,3,3,9,4,36,5,180,6,1080,0)*R343)</f>
        <v/>
      </c>
      <c r="W343" s="90" t="str">
        <f t="array" ref="W343">IF(S343="","",INDEX(Herbs!$C:$C,MATCH(S343,Herbs!$B:$B,0)))</f>
        <v/>
      </c>
    </row>
    <row r="344" ht="41.25" customHeight="1">
      <c r="C344" s="75"/>
      <c r="D344" s="85" t="str">
        <f>C343</f>
        <v>True Fire Elixir</v>
      </c>
      <c r="E344" s="85" t="s">
        <v>322</v>
      </c>
      <c r="F344" s="89"/>
      <c r="G344" s="91"/>
      <c r="H344" s="88" t="str">
        <f t="array" ref="H344">IF(G344="","",INDEX(Herbs!$J:$J,MATCH(G344,Herbs!$B:$B,0)))</f>
        <v/>
      </c>
      <c r="I344" s="13">
        <f t="array" ref="I344">IF(G344:G632="",0, INDEX(Herbs!A:A,MATCH(G344,Herbs!B:B,0)))</f>
        <v>0</v>
      </c>
      <c r="J344" s="89" t="str">
        <f t="array" ref="J344">IF(G344="","", SWITCH(INDEX(Herbs!$A:$A,MATCH(G344,Herbs!$B:$B,0)),1,1,2,3,3,9,4,36,5,180,6,1080,0)*F344)</f>
        <v/>
      </c>
      <c r="K344" s="90" t="str">
        <f t="array" ref="K344">IF(G344="","",INDEX(Herbs!$C:$C,MATCH(G344,Herbs!$B:$B,0)))</f>
        <v/>
      </c>
      <c r="L344" s="89"/>
      <c r="M344" s="91"/>
      <c r="N344" s="88" t="str">
        <f t="array" ref="N344">IF(M344="","",INDEX(Herbs!$J:$J,MATCH(M344,Herbs!$B:$B,0)))</f>
        <v/>
      </c>
      <c r="O344" s="88">
        <f t="array" ref="O344">IF(M344:M632="",0, INDEX(Herbs!A:A,MATCH(M344,Herbs!B:B,0)))</f>
        <v>0</v>
      </c>
      <c r="P344" s="89" t="str">
        <f t="array" ref="P344">IF(M344="","", SWITCH(INDEX(Herbs!$A:$A,MATCH(M344,Herbs!$B:$B,0)),1,1,2,3,3,9,4,36,5,180,6,1080,0)*L344)</f>
        <v/>
      </c>
      <c r="Q344" s="90" t="str">
        <f t="array" ref="Q344">IF(M344="","",INDEX(Herbs!$C:$C,MATCH(M344,Herbs!$B:$B,0)))</f>
        <v/>
      </c>
      <c r="R344" s="89"/>
      <c r="S344" s="91"/>
      <c r="T344" s="88" t="str">
        <f t="array" ref="T344">IF(S344="","",INDEX(Herbs!$J:$J,MATCH(S344,Herbs!$B:$B,0)))</f>
        <v/>
      </c>
      <c r="U344" s="88">
        <f t="array" ref="U344">IF(S344:S632="",0, INDEX(Herbs!A:A,MATCH(S344,Herbs!B:B,0)))</f>
        <v>0</v>
      </c>
      <c r="V344" s="89" t="str">
        <f t="array" ref="V344">IF(S344="","", SWITCH(INDEX(Herbs!$A:$A,MATCH(S344,Herbs!$B:$B,0)),1,1,2,3,3,9,4,36,5,180,6,1080,0)*R344)</f>
        <v/>
      </c>
      <c r="W344" s="90" t="str">
        <f t="array" ref="W344">IF(S344="","",INDEX(Herbs!$C:$C,MATCH(S344,Herbs!$B:$B,0)))</f>
        <v/>
      </c>
    </row>
    <row r="345" ht="41.25" customHeight="1">
      <c r="C345" s="75"/>
      <c r="D345" s="85" t="str">
        <f>C343</f>
        <v>True Fire Elixir</v>
      </c>
      <c r="E345" s="73" t="s">
        <v>323</v>
      </c>
      <c r="F345" s="86">
        <v>3.0</v>
      </c>
      <c r="G345" s="87" t="s">
        <v>404</v>
      </c>
      <c r="H345" s="88" t="str">
        <f t="array" ref="H345">IF(G345="","",INDEX(Herbs!$J:$J,MATCH(G345,Herbs!$B:$B,0)))</f>
        <v/>
      </c>
      <c r="I345" s="13">
        <f t="array" ref="I345">IF(G345:G632="",0, INDEX(Herbs!A:A,MATCH(G345,Herbs!B:B,0)))</f>
        <v>6</v>
      </c>
      <c r="J345" s="89">
        <f t="array" ref="J345">IF(G345="","", SWITCH(INDEX(Herbs!$A:$A,MATCH(G345,Herbs!$B:$B,0)),1,1,2,3,3,9,4,36,5,180,6,1080,0)*F345)</f>
        <v>3240</v>
      </c>
      <c r="K345" s="90" t="str">
        <f t="array" ref="K345">IF(G345="","",INDEX(Herbs!$E:$E,MATCH(G345,Herbs!$B:$B,0)))</f>
        <v>Fire</v>
      </c>
      <c r="L345" s="89"/>
      <c r="M345" s="91"/>
      <c r="N345" s="88" t="str">
        <f t="array" ref="N345">IF(M345="","",INDEX(Herbs!$J:$J,MATCH(M345,Herbs!$B:$B,0)))</f>
        <v/>
      </c>
      <c r="O345" s="88">
        <f t="array" ref="O345">IF(M345:M632="",0, INDEX(Herbs!A:A,MATCH(M345,Herbs!B:B,0)))</f>
        <v>0</v>
      </c>
      <c r="P345" s="89" t="str">
        <f t="array" ref="P345">IF(M345="","", SWITCH(INDEX(Herbs!$A:$A,MATCH(M345,Herbs!$B:$B,0)),1,1,2,3,3,9,4,36,5,180,6,1080,0)*L345)</f>
        <v/>
      </c>
      <c r="Q345" s="90" t="str">
        <f t="array" ref="Q345">IF(M345="","",INDEX(Herbs!$E:$E,MATCH(M345,Herbs!$B:$B,0)))</f>
        <v/>
      </c>
      <c r="R345" s="89"/>
      <c r="S345" s="91"/>
      <c r="T345" s="88" t="str">
        <f t="array" ref="T345">IF(S345="","",INDEX(Herbs!$J:$J,MATCH(S345,Herbs!$B:$B,0)))</f>
        <v/>
      </c>
      <c r="U345" s="88">
        <f t="array" ref="U345">IF(S345:S632="",0, INDEX(Herbs!A:A,MATCH(S345,Herbs!B:B,0)))</f>
        <v>0</v>
      </c>
      <c r="V345" s="89" t="str">
        <f t="array" ref="V345">IF(S345="","", SWITCH(INDEX(Herbs!$A:$A,MATCH(S345,Herbs!$B:$B,0)),1,1,2,3,3,9,4,36,5,180,6,1080,0)*R345)</f>
        <v/>
      </c>
      <c r="W345" s="90" t="str">
        <f t="array" ref="W345">IF(S345="","",INDEX(Herbs!$E:$E,MATCH(S345,Herbs!$B:$B,0)))</f>
        <v/>
      </c>
    </row>
    <row r="346" ht="41.25" customHeight="1">
      <c r="C346" s="75"/>
      <c r="D346" s="85" t="str">
        <f>C343</f>
        <v>True Fire Elixir</v>
      </c>
      <c r="E346" s="73" t="s">
        <v>325</v>
      </c>
      <c r="F346" s="86">
        <v>1.0</v>
      </c>
      <c r="G346" s="87" t="s">
        <v>403</v>
      </c>
      <c r="H346" s="88" t="str">
        <f t="array" ref="H346">IF(G346="","",INDEX(Herbs!$J:$J,MATCH(G346,Herbs!$B:$B,0)))</f>
        <v/>
      </c>
      <c r="I346" s="13">
        <f t="array" ref="I346">IF(G346:G632="",0, INDEX(Herbs!A:A,MATCH(G346,Herbs!B:B,0)))</f>
        <v>6</v>
      </c>
      <c r="J346" s="89">
        <f t="array" ref="J346">IF(G346="","", SWITCH(INDEX(Herbs!$A:$A,MATCH(G346,Herbs!$B:$B,0)),1,1,2,3,3,9,4,36,5,180,6,1080,0)*F346)</f>
        <v>1080</v>
      </c>
      <c r="K346" s="90" t="str">
        <f t="array" ref="K346">IF(G346="","",INDEX(Herbs!$E:$E,MATCH(G346,Herbs!$B:$B,0)))</f>
        <v>Dao Presence</v>
      </c>
      <c r="L346" s="89"/>
      <c r="M346" s="91"/>
      <c r="N346" s="88" t="str">
        <f t="array" ref="N346">IF(M346="","",INDEX(Herbs!$J:$J,MATCH(M346,Herbs!$B:$B,0)))</f>
        <v/>
      </c>
      <c r="O346" s="88">
        <f t="array" ref="O346">IF(M346:M632="",0, INDEX(Herbs!A:A,MATCH(M346,Herbs!B:B,0)))</f>
        <v>0</v>
      </c>
      <c r="P346" s="89" t="str">
        <f t="array" ref="P346">IF(M346="","", SWITCH(INDEX(Herbs!$A:$A,MATCH(M346,Herbs!$B:$B,0)),1,1,2,3,3,9,4,36,5,180,6,1080,0)*L346)</f>
        <v/>
      </c>
      <c r="Q346" s="90" t="str">
        <f t="array" ref="Q346">IF(M346="","",INDEX(Herbs!$E:$E,MATCH(M346,Herbs!$B:$B,0)))</f>
        <v/>
      </c>
      <c r="R346" s="89"/>
      <c r="S346" s="91"/>
      <c r="T346" s="88" t="str">
        <f t="array" ref="T346">IF(S346="","",INDEX(Herbs!$J:$J,MATCH(S346,Herbs!$B:$B,0)))</f>
        <v/>
      </c>
      <c r="U346" s="88">
        <f t="array" ref="U346">IF(S346:S632="",0, INDEX(Herbs!A:A,MATCH(S346,Herbs!B:B,0)))</f>
        <v>0</v>
      </c>
      <c r="V346" s="89" t="str">
        <f t="array" ref="V346">IF(S346="","", SWITCH(INDEX(Herbs!$A:$A,MATCH(S346,Herbs!$B:$B,0)),1,1,2,3,3,9,4,36,5,180,6,1080,0)*R346)</f>
        <v/>
      </c>
      <c r="W346" s="90" t="str">
        <f t="array" ref="W346">IF(S346="","",INDEX(Herbs!$E:$E,MATCH(S346,Herbs!$B:$B,0)))</f>
        <v/>
      </c>
    </row>
    <row r="347" ht="41.25" customHeight="1">
      <c r="A347" s="92"/>
      <c r="B347" s="92"/>
      <c r="C347" s="93"/>
      <c r="D347" s="94" t="str">
        <f>C343</f>
        <v>True Fire Elixir</v>
      </c>
      <c r="E347" s="95" t="s">
        <v>326</v>
      </c>
      <c r="F347" s="96">
        <v>1.0</v>
      </c>
      <c r="G347" s="97" t="s">
        <v>405</v>
      </c>
      <c r="H347" s="98" t="str">
        <f t="array" ref="H347">IF(G347="","",INDEX(Herbs!$J:$J,MATCH(G347,Herbs!$B:$B,0)))</f>
        <v/>
      </c>
      <c r="I347" s="99">
        <f t="array" ref="I347">IF(G347:G632="",0, INDEX(Herbs!A:A,MATCH(G347,Herbs!B:B,0)))</f>
        <v>6</v>
      </c>
      <c r="J347" s="100">
        <f t="array" ref="J347">IF(G347="","", SWITCH(INDEX(Herbs!$A:$A,MATCH(G347,Herbs!$B:$B,0)),1,1,2,3,3,9,4,36,5,180,6,1080,0)*F347)</f>
        <v>1080</v>
      </c>
      <c r="K347" s="101" t="str">
        <f t="array" ref="K347">IF(G347="","",INDEX(Herbs!$G:$G,MATCH(G347,Herbs!$B:$B,0)))</f>
        <v>Balanced</v>
      </c>
      <c r="L347" s="100"/>
      <c r="M347" s="97"/>
      <c r="N347" s="98" t="str">
        <f t="array" ref="N347">IF(M347="","",INDEX(Herbs!$J:$J,MATCH(M347,Herbs!$B:$B,0)))</f>
        <v/>
      </c>
      <c r="O347" s="98">
        <f t="array" ref="O347">IF(M347:M632="",0, INDEX(Herbs!A:A,MATCH(M347,Herbs!B:B,0)))</f>
        <v>0</v>
      </c>
      <c r="P347" s="100" t="str">
        <f t="array" ref="P347">IF(M347="","", SWITCH(INDEX(Herbs!$A:$A,MATCH(M347,Herbs!$B:$B,0)),1,1,2,3,3,9,4,36,5,180,6,1080,0)*L347)</f>
        <v/>
      </c>
      <c r="Q347" s="101" t="str">
        <f t="array" ref="Q347">IF(M347="","",INDEX(Herbs!$G:$G,MATCH(M347,Herbs!$B:$B,0)))</f>
        <v/>
      </c>
      <c r="R347" s="100"/>
      <c r="S347" s="97"/>
      <c r="T347" s="98" t="str">
        <f t="array" ref="T347">IF(S347="","",INDEX(Herbs!$J:$J,MATCH(S347,Herbs!$B:$B,0)))</f>
        <v/>
      </c>
      <c r="U347" s="98">
        <f t="array" ref="U347">IF(S347:S632="",0, INDEX(Herbs!A:A,MATCH(S347,Herbs!B:B,0)))</f>
        <v>0</v>
      </c>
      <c r="V347" s="100" t="str">
        <f t="array" ref="V347">IF(S347="","", SWITCH(INDEX(Herbs!$A:$A,MATCH(S347,Herbs!$B:$B,0)),1,1,2,3,3,9,4,36,5,180,6,1080,0)*R347)</f>
        <v/>
      </c>
      <c r="W347" s="101" t="str">
        <f t="array" ref="W347">IF(S347="","",INDEX(Herbs!$G:$G,MATCH(S347,Herbs!$B:$B,0)))</f>
        <v/>
      </c>
    </row>
    <row r="348" ht="41.25" customHeight="1">
      <c r="A348" s="82" t="s">
        <v>166</v>
      </c>
      <c r="B348" s="83">
        <v>6.0</v>
      </c>
      <c r="C348" s="84" t="s">
        <v>186</v>
      </c>
      <c r="D348" s="85" t="str">
        <f>C348</f>
        <v>True Dao Elixir</v>
      </c>
      <c r="E348" s="85" t="s">
        <v>320</v>
      </c>
      <c r="F348" s="86">
        <v>2.0</v>
      </c>
      <c r="G348" s="87" t="s">
        <v>406</v>
      </c>
      <c r="H348" s="88" t="str">
        <f t="array" ref="H348">IF(G348="","",INDEX(Herbs!$J:$J,MATCH(G348,Herbs!$B:$B,0)))</f>
        <v/>
      </c>
      <c r="I348" s="13">
        <f t="array" ref="I348">IF(G348:G632="",0, INDEX(Herbs!A:A,MATCH(G348,Herbs!B:B,0)))</f>
        <v>6</v>
      </c>
      <c r="J348" s="89">
        <f t="array" ref="J348">IF(G348="","", SWITCH(INDEX(Herbs!$A:$A,MATCH(G348,Herbs!$B:$B,0)),1,1,2,3,3,9,4,36,5,180,6,1080,0)*F348)</f>
        <v>2160</v>
      </c>
      <c r="K348" s="90" t="str">
        <f t="array" ref="K348">IF(G348="","",INDEX(Herbs!$C:$C,MATCH(G348,Herbs!$B:$B,0)))</f>
        <v>Coalescing</v>
      </c>
      <c r="L348" s="89"/>
      <c r="M348" s="91"/>
      <c r="N348" s="88" t="str">
        <f t="array" ref="N348">IF(M348="","",INDEX(Herbs!$J:$J,MATCH(M348,Herbs!$B:$B,0)))</f>
        <v/>
      </c>
      <c r="O348" s="88">
        <f t="array" ref="O348">IF(M348:M632="",0, INDEX(Herbs!A:A,MATCH(M348,Herbs!B:B,0)))</f>
        <v>0</v>
      </c>
      <c r="P348" s="89" t="str">
        <f t="array" ref="P348">IF(M348="","", SWITCH(INDEX(Herbs!$A:$A,MATCH(M348,Herbs!$B:$B,0)),1,1,2,3,3,9,4,36,5,180,6,1080,0)*L348)</f>
        <v/>
      </c>
      <c r="Q348" s="90" t="str">
        <f t="array" ref="Q348">IF(M348="","",INDEX(Herbs!$C:$C,MATCH(M348,Herbs!$B:$B,0)))</f>
        <v/>
      </c>
      <c r="R348" s="89"/>
      <c r="S348" s="91"/>
      <c r="T348" s="88" t="str">
        <f t="array" ref="T348">IF(S348="","",INDEX(Herbs!$J:$J,MATCH(S348,Herbs!$B:$B,0)))</f>
        <v/>
      </c>
      <c r="U348" s="88">
        <f t="array" ref="U348">IF(S348:S632="",0, INDEX(Herbs!A:A,MATCH(S348,Herbs!B:B,0)))</f>
        <v>0</v>
      </c>
      <c r="V348" s="89" t="str">
        <f t="array" ref="V348">IF(S348="","", SWITCH(INDEX(Herbs!$A:$A,MATCH(S348,Herbs!$B:$B,0)),1,1,2,3,3,9,4,36,5,180,6,1080,0)*R348)</f>
        <v/>
      </c>
      <c r="W348" s="90" t="str">
        <f t="array" ref="W348">IF(S348="","",INDEX(Herbs!$C:$C,MATCH(S348,Herbs!$B:$B,0)))</f>
        <v/>
      </c>
    </row>
    <row r="349" ht="41.25" customHeight="1">
      <c r="C349" s="75"/>
      <c r="D349" s="85" t="str">
        <f>C348</f>
        <v>True Dao Elixir</v>
      </c>
      <c r="E349" s="85" t="s">
        <v>322</v>
      </c>
      <c r="F349" s="89"/>
      <c r="G349" s="91"/>
      <c r="H349" s="88" t="str">
        <f t="array" ref="H349">IF(G349="","",INDEX(Herbs!$J:$J,MATCH(G349,Herbs!$B:$B,0)))</f>
        <v/>
      </c>
      <c r="I349" s="13">
        <f t="array" ref="I349">IF(G349:G632="",0, INDEX(Herbs!A:A,MATCH(G349,Herbs!B:B,0)))</f>
        <v>0</v>
      </c>
      <c r="J349" s="89" t="str">
        <f t="array" ref="J349">IF(G349="","", SWITCH(INDEX(Herbs!$A:$A,MATCH(G349,Herbs!$B:$B,0)),1,1,2,3,3,9,4,36,5,180,6,1080,0)*F349)</f>
        <v/>
      </c>
      <c r="K349" s="90" t="str">
        <f t="array" ref="K349">IF(G349="","",INDEX(Herbs!$C:$C,MATCH(G349,Herbs!$B:$B,0)))</f>
        <v/>
      </c>
      <c r="L349" s="89"/>
      <c r="M349" s="91"/>
      <c r="N349" s="88" t="str">
        <f t="array" ref="N349">IF(M349="","",INDEX(Herbs!$J:$J,MATCH(M349,Herbs!$B:$B,0)))</f>
        <v/>
      </c>
      <c r="O349" s="88">
        <f t="array" ref="O349">IF(M349:M632="",0, INDEX(Herbs!A:A,MATCH(M349,Herbs!B:B,0)))</f>
        <v>0</v>
      </c>
      <c r="P349" s="89" t="str">
        <f t="array" ref="P349">IF(M349="","", SWITCH(INDEX(Herbs!$A:$A,MATCH(M349,Herbs!$B:$B,0)),1,1,2,3,3,9,4,36,5,180,6,1080,0)*L349)</f>
        <v/>
      </c>
      <c r="Q349" s="90" t="str">
        <f t="array" ref="Q349">IF(M349="","",INDEX(Herbs!$C:$C,MATCH(M349,Herbs!$B:$B,0)))</f>
        <v/>
      </c>
      <c r="R349" s="89"/>
      <c r="S349" s="91"/>
      <c r="T349" s="88" t="str">
        <f t="array" ref="T349">IF(S349="","",INDEX(Herbs!$J:$J,MATCH(S349,Herbs!$B:$B,0)))</f>
        <v/>
      </c>
      <c r="U349" s="88">
        <f t="array" ref="U349">IF(S349:S632="",0, INDEX(Herbs!A:A,MATCH(S349,Herbs!B:B,0)))</f>
        <v>0</v>
      </c>
      <c r="V349" s="89" t="str">
        <f t="array" ref="V349">IF(S349="","", SWITCH(INDEX(Herbs!$A:$A,MATCH(S349,Herbs!$B:$B,0)),1,1,2,3,3,9,4,36,5,180,6,1080,0)*R349)</f>
        <v/>
      </c>
      <c r="W349" s="90" t="str">
        <f t="array" ref="W349">IF(S349="","",INDEX(Herbs!$C:$C,MATCH(S349,Herbs!$B:$B,0)))</f>
        <v/>
      </c>
    </row>
    <row r="350" ht="41.25" customHeight="1">
      <c r="C350" s="75"/>
      <c r="D350" s="85" t="str">
        <f>C348</f>
        <v>True Dao Elixir</v>
      </c>
      <c r="E350" s="73" t="s">
        <v>323</v>
      </c>
      <c r="F350" s="86">
        <v>7.0</v>
      </c>
      <c r="G350" s="87" t="s">
        <v>407</v>
      </c>
      <c r="H350" s="88" t="str">
        <f t="array" ref="H350">IF(G350="","",INDEX(Herbs!$J:$J,MATCH(G350,Herbs!$B:$B,0)))</f>
        <v/>
      </c>
      <c r="I350" s="13">
        <f t="array" ref="I350">IF(G350:G632="",0, INDEX(Herbs!A:A,MATCH(G350,Herbs!B:B,0)))</f>
        <v>6</v>
      </c>
      <c r="J350" s="89">
        <f t="array" ref="J350">IF(G350="","", SWITCH(INDEX(Herbs!$A:$A,MATCH(G350,Herbs!$B:$B,0)),1,1,2,3,3,9,4,36,5,180,6,1080,0)*F350)</f>
        <v>7560</v>
      </c>
      <c r="K350" s="90" t="str">
        <f t="array" ref="K350">IF(G350="","",INDEX(Herbs!$E:$E,MATCH(G350,Herbs!$B:$B,0)))</f>
        <v>Enlightening</v>
      </c>
      <c r="L350" s="89"/>
      <c r="M350" s="91"/>
      <c r="N350" s="88" t="str">
        <f t="array" ref="N350">IF(M350="","",INDEX(Herbs!$J:$J,MATCH(M350,Herbs!$B:$B,0)))</f>
        <v/>
      </c>
      <c r="O350" s="88">
        <f t="array" ref="O350">IF(M350:M632="",0, INDEX(Herbs!A:A,MATCH(M350,Herbs!B:B,0)))</f>
        <v>0</v>
      </c>
      <c r="P350" s="89" t="str">
        <f t="array" ref="P350">IF(M350="","", SWITCH(INDEX(Herbs!$A:$A,MATCH(M350,Herbs!$B:$B,0)),1,1,2,3,3,9,4,36,5,180,6,1080,0)*L350)</f>
        <v/>
      </c>
      <c r="Q350" s="90" t="str">
        <f t="array" ref="Q350">IF(M350="","",INDEX(Herbs!$E:$E,MATCH(M350,Herbs!$B:$B,0)))</f>
        <v/>
      </c>
      <c r="R350" s="89"/>
      <c r="S350" s="91"/>
      <c r="T350" s="88" t="str">
        <f t="array" ref="T350">IF(S350="","",INDEX(Herbs!$J:$J,MATCH(S350,Herbs!$B:$B,0)))</f>
        <v/>
      </c>
      <c r="U350" s="88">
        <f t="array" ref="U350">IF(S350:S632="",0, INDEX(Herbs!A:A,MATCH(S350,Herbs!B:B,0)))</f>
        <v>0</v>
      </c>
      <c r="V350" s="89" t="str">
        <f t="array" ref="V350">IF(S350="","", SWITCH(INDEX(Herbs!$A:$A,MATCH(S350,Herbs!$B:$B,0)),1,1,2,3,3,9,4,36,5,180,6,1080,0)*R350)</f>
        <v/>
      </c>
      <c r="W350" s="90" t="str">
        <f t="array" ref="W350">IF(S350="","",INDEX(Herbs!$E:$E,MATCH(S350,Herbs!$B:$B,0)))</f>
        <v/>
      </c>
    </row>
    <row r="351" ht="41.25" customHeight="1">
      <c r="C351" s="75"/>
      <c r="D351" s="85" t="str">
        <f>C348</f>
        <v>True Dao Elixir</v>
      </c>
      <c r="E351" s="73" t="s">
        <v>325</v>
      </c>
      <c r="F351" s="86"/>
      <c r="G351" s="87"/>
      <c r="H351" s="88" t="str">
        <f t="array" ref="H351">IF(G351="","",INDEX(Herbs!$J:$J,MATCH(G351,Herbs!$B:$B,0)))</f>
        <v/>
      </c>
      <c r="I351" s="13">
        <f t="array" ref="I351">IF(G351:G632="",0, INDEX(Herbs!A:A,MATCH(G351,Herbs!B:B,0)))</f>
        <v>0</v>
      </c>
      <c r="J351" s="89" t="str">
        <f t="array" ref="J351">IF(G351="","", SWITCH(INDEX(Herbs!$A:$A,MATCH(G351,Herbs!$B:$B,0)),1,1,2,3,3,9,4,36,5,180,6,1080,0)*F351)</f>
        <v/>
      </c>
      <c r="K351" s="90" t="str">
        <f t="array" ref="K351">IF(G351="","",INDEX(Herbs!$E:$E,MATCH(G351,Herbs!$B:$B,0)))</f>
        <v/>
      </c>
      <c r="L351" s="89"/>
      <c r="M351" s="91"/>
      <c r="N351" s="88" t="str">
        <f t="array" ref="N351">IF(M351="","",INDEX(Herbs!$J:$J,MATCH(M351,Herbs!$B:$B,0)))</f>
        <v/>
      </c>
      <c r="O351" s="88">
        <f t="array" ref="O351">IF(M351:M632="",0, INDEX(Herbs!A:A,MATCH(M351,Herbs!B:B,0)))</f>
        <v>0</v>
      </c>
      <c r="P351" s="89" t="str">
        <f t="array" ref="P351">IF(M351="","", SWITCH(INDEX(Herbs!$A:$A,MATCH(M351,Herbs!$B:$B,0)),1,1,2,3,3,9,4,36,5,180,6,1080,0)*L351)</f>
        <v/>
      </c>
      <c r="Q351" s="90" t="str">
        <f t="array" ref="Q351">IF(M351="","",INDEX(Herbs!$E:$E,MATCH(M351,Herbs!$B:$B,0)))</f>
        <v/>
      </c>
      <c r="R351" s="89"/>
      <c r="S351" s="91"/>
      <c r="T351" s="88" t="str">
        <f t="array" ref="T351">IF(S351="","",INDEX(Herbs!$J:$J,MATCH(S351,Herbs!$B:$B,0)))</f>
        <v/>
      </c>
      <c r="U351" s="88">
        <f t="array" ref="U351">IF(S351:S632="",0, INDEX(Herbs!A:A,MATCH(S351,Herbs!B:B,0)))</f>
        <v>0</v>
      </c>
      <c r="V351" s="89" t="str">
        <f t="array" ref="V351">IF(S351="","", SWITCH(INDEX(Herbs!$A:$A,MATCH(S351,Herbs!$B:$B,0)),1,1,2,3,3,9,4,36,5,180,6,1080,0)*R351)</f>
        <v/>
      </c>
      <c r="W351" s="90" t="str">
        <f t="array" ref="W351">IF(S351="","",INDEX(Herbs!$E:$E,MATCH(S351,Herbs!$B:$B,0)))</f>
        <v/>
      </c>
    </row>
    <row r="352" ht="41.25" customHeight="1">
      <c r="A352" s="92"/>
      <c r="B352" s="92"/>
      <c r="C352" s="93"/>
      <c r="D352" s="94" t="str">
        <f>C348</f>
        <v>True Dao Elixir</v>
      </c>
      <c r="E352" s="95" t="s">
        <v>326</v>
      </c>
      <c r="F352" s="96">
        <v>1.0</v>
      </c>
      <c r="G352" s="97" t="s">
        <v>379</v>
      </c>
      <c r="H352" s="98" t="str">
        <f t="array" ref="H352">IF(G352="","",INDEX(Herbs!$J:$J,MATCH(G352,Herbs!$B:$B,0)))</f>
        <v/>
      </c>
      <c r="I352" s="99">
        <f t="array" ref="I352">IF(G352:G632="",0, INDEX(Herbs!A:A,MATCH(G352,Herbs!B:B,0)))</f>
        <v>6</v>
      </c>
      <c r="J352" s="100">
        <f t="array" ref="J352">IF(G352="","", SWITCH(INDEX(Herbs!$A:$A,MATCH(G352,Herbs!$B:$B,0)),1,1,2,3,3,9,4,36,5,180,6,1080,0)*F352)</f>
        <v>1080</v>
      </c>
      <c r="K352" s="101" t="str">
        <f t="array" ref="K352">IF(G352="","",INDEX(Herbs!$G:$G,MATCH(G352,Herbs!$B:$B,0)))</f>
        <v>Heat</v>
      </c>
      <c r="L352" s="100"/>
      <c r="M352" s="97"/>
      <c r="N352" s="98" t="str">
        <f t="array" ref="N352">IF(M352="","",INDEX(Herbs!$J:$J,MATCH(M352,Herbs!$B:$B,0)))</f>
        <v/>
      </c>
      <c r="O352" s="98">
        <f t="array" ref="O352">IF(M352:M632="",0, INDEX(Herbs!A:A,MATCH(M352,Herbs!B:B,0)))</f>
        <v>0</v>
      </c>
      <c r="P352" s="100" t="str">
        <f t="array" ref="P352">IF(M352="","", SWITCH(INDEX(Herbs!$A:$A,MATCH(M352,Herbs!$B:$B,0)),1,1,2,3,3,9,4,36,5,180,6,1080,0)*L352)</f>
        <v/>
      </c>
      <c r="Q352" s="101" t="str">
        <f t="array" ref="Q352">IF(M352="","",INDEX(Herbs!$G:$G,MATCH(M352,Herbs!$B:$B,0)))</f>
        <v/>
      </c>
      <c r="R352" s="100"/>
      <c r="S352" s="97"/>
      <c r="T352" s="98" t="str">
        <f t="array" ref="T352">IF(S352="","",INDEX(Herbs!$J:$J,MATCH(S352,Herbs!$B:$B,0)))</f>
        <v/>
      </c>
      <c r="U352" s="98">
        <f t="array" ref="U352">IF(S352:S632="",0, INDEX(Herbs!A:A,MATCH(S352,Herbs!B:B,0)))</f>
        <v>0</v>
      </c>
      <c r="V352" s="100" t="str">
        <f t="array" ref="V352">IF(S352="","", SWITCH(INDEX(Herbs!$A:$A,MATCH(S352,Herbs!$B:$B,0)),1,1,2,3,3,9,4,36,5,180,6,1080,0)*R352)</f>
        <v/>
      </c>
      <c r="W352" s="101" t="str">
        <f t="array" ref="W352">IF(S352="","",INDEX(Herbs!$G:$G,MATCH(S352,Herbs!$B:$B,0)))</f>
        <v/>
      </c>
    </row>
    <row r="353" ht="41.25" customHeight="1">
      <c r="A353" s="82" t="s">
        <v>166</v>
      </c>
      <c r="B353" s="83">
        <v>6.0</v>
      </c>
      <c r="C353" s="84" t="s">
        <v>188</v>
      </c>
      <c r="D353" s="85" t="str">
        <f>C353</f>
        <v>True Metal Elixir</v>
      </c>
      <c r="E353" s="85" t="s">
        <v>320</v>
      </c>
      <c r="F353" s="86">
        <v>1.0</v>
      </c>
      <c r="G353" s="87" t="s">
        <v>381</v>
      </c>
      <c r="H353" s="88" t="str">
        <f t="array" ref="H353">IF(G353="","",INDEX(Herbs!$J:$J,MATCH(G353,Herbs!$B:$B,0)))</f>
        <v/>
      </c>
      <c r="I353" s="13">
        <f t="array" ref="I353">IF(G353:G632="",0, INDEX(Herbs!A:A,MATCH(G353,Herbs!B:B,0)))</f>
        <v>6</v>
      </c>
      <c r="J353" s="89">
        <f t="array" ref="J353">IF(G353="","", SWITCH(INDEX(Herbs!$A:$A,MATCH(G353,Herbs!$B:$B,0)),1,1,2,3,3,9,4,36,5,180,6,1080,0)*F353)</f>
        <v>1080</v>
      </c>
      <c r="K353" s="90" t="str">
        <f t="array" ref="K353">IF(G353="","",INDEX(Herbs!$C:$C,MATCH(G353,Herbs!$B:$B,0)))</f>
        <v>Coalescing</v>
      </c>
      <c r="L353" s="89"/>
      <c r="M353" s="91"/>
      <c r="N353" s="88" t="str">
        <f t="array" ref="N353">IF(M353="","",INDEX(Herbs!$J:$J,MATCH(M353,Herbs!$B:$B,0)))</f>
        <v/>
      </c>
      <c r="O353" s="88">
        <f t="array" ref="O353">IF(M353:M632="",0, INDEX(Herbs!A:A,MATCH(M353,Herbs!B:B,0)))</f>
        <v>0</v>
      </c>
      <c r="P353" s="89" t="str">
        <f t="array" ref="P353">IF(M353="","", SWITCH(INDEX(Herbs!$A:$A,MATCH(M353,Herbs!$B:$B,0)),1,1,2,3,3,9,4,36,5,180,6,1080,0)*L353)</f>
        <v/>
      </c>
      <c r="Q353" s="90" t="str">
        <f t="array" ref="Q353">IF(M353="","",INDEX(Herbs!$C:$C,MATCH(M353,Herbs!$B:$B,0)))</f>
        <v/>
      </c>
      <c r="R353" s="89"/>
      <c r="S353" s="91"/>
      <c r="T353" s="88" t="str">
        <f t="array" ref="T353">IF(S353="","",INDEX(Herbs!$J:$J,MATCH(S353,Herbs!$B:$B,0)))</f>
        <v/>
      </c>
      <c r="U353" s="88">
        <f t="array" ref="U353">IF(S353:S632="",0, INDEX(Herbs!A:A,MATCH(S353,Herbs!B:B,0)))</f>
        <v>0</v>
      </c>
      <c r="V353" s="89" t="str">
        <f t="array" ref="V353">IF(S353="","", SWITCH(INDEX(Herbs!$A:$A,MATCH(S353,Herbs!$B:$B,0)),1,1,2,3,3,9,4,36,5,180,6,1080,0)*R353)</f>
        <v/>
      </c>
      <c r="W353" s="90" t="str">
        <f t="array" ref="W353">IF(S353="","",INDEX(Herbs!$C:$C,MATCH(S353,Herbs!$B:$B,0)))</f>
        <v/>
      </c>
    </row>
    <row r="354" ht="41.25" customHeight="1">
      <c r="C354" s="75"/>
      <c r="D354" s="85" t="str">
        <f>C353</f>
        <v>True Metal Elixir</v>
      </c>
      <c r="E354" s="85" t="s">
        <v>322</v>
      </c>
      <c r="F354" s="89"/>
      <c r="G354" s="91"/>
      <c r="H354" s="88" t="str">
        <f t="array" ref="H354">IF(G354="","",INDEX(Herbs!$J:$J,MATCH(G354,Herbs!$B:$B,0)))</f>
        <v/>
      </c>
      <c r="I354" s="13">
        <f t="array" ref="I354">IF(G354:G632="",0, INDEX(Herbs!A:A,MATCH(G354,Herbs!B:B,0)))</f>
        <v>0</v>
      </c>
      <c r="J354" s="89" t="str">
        <f t="array" ref="J354">IF(G354="","", SWITCH(INDEX(Herbs!$A:$A,MATCH(G354,Herbs!$B:$B,0)),1,1,2,3,3,9,4,36,5,180,6,1080,0)*F354)</f>
        <v/>
      </c>
      <c r="K354" s="90" t="str">
        <f t="array" ref="K354">IF(G354="","",INDEX(Herbs!$C:$C,MATCH(G354,Herbs!$B:$B,0)))</f>
        <v/>
      </c>
      <c r="L354" s="89"/>
      <c r="M354" s="91"/>
      <c r="N354" s="88" t="str">
        <f t="array" ref="N354">IF(M354="","",INDEX(Herbs!$J:$J,MATCH(M354,Herbs!$B:$B,0)))</f>
        <v/>
      </c>
      <c r="O354" s="88">
        <f t="array" ref="O354">IF(M354:M632="",0, INDEX(Herbs!A:A,MATCH(M354,Herbs!B:B,0)))</f>
        <v>0</v>
      </c>
      <c r="P354" s="89" t="str">
        <f t="array" ref="P354">IF(M354="","", SWITCH(INDEX(Herbs!$A:$A,MATCH(M354,Herbs!$B:$B,0)),1,1,2,3,3,9,4,36,5,180,6,1080,0)*L354)</f>
        <v/>
      </c>
      <c r="Q354" s="90" t="str">
        <f t="array" ref="Q354">IF(M354="","",INDEX(Herbs!$C:$C,MATCH(M354,Herbs!$B:$B,0)))</f>
        <v/>
      </c>
      <c r="R354" s="89"/>
      <c r="S354" s="91"/>
      <c r="T354" s="88" t="str">
        <f t="array" ref="T354">IF(S354="","",INDEX(Herbs!$J:$J,MATCH(S354,Herbs!$B:$B,0)))</f>
        <v/>
      </c>
      <c r="U354" s="88">
        <f t="array" ref="U354">IF(S354:S632="",0, INDEX(Herbs!A:A,MATCH(S354,Herbs!B:B,0)))</f>
        <v>0</v>
      </c>
      <c r="V354" s="89" t="str">
        <f t="array" ref="V354">IF(S354="","", SWITCH(INDEX(Herbs!$A:$A,MATCH(S354,Herbs!$B:$B,0)),1,1,2,3,3,9,4,36,5,180,6,1080,0)*R354)</f>
        <v/>
      </c>
      <c r="W354" s="90" t="str">
        <f t="array" ref="W354">IF(S354="","",INDEX(Herbs!$C:$C,MATCH(S354,Herbs!$B:$B,0)))</f>
        <v/>
      </c>
    </row>
    <row r="355" ht="41.25" customHeight="1">
      <c r="C355" s="75"/>
      <c r="D355" s="85" t="str">
        <f>C353</f>
        <v>True Metal Elixir</v>
      </c>
      <c r="E355" s="73" t="s">
        <v>323</v>
      </c>
      <c r="F355" s="86">
        <v>3.0</v>
      </c>
      <c r="G355" s="87" t="s">
        <v>408</v>
      </c>
      <c r="H355" s="88" t="str">
        <f t="array" ref="H355">IF(G355="","",INDEX(Herbs!$J:$J,MATCH(G355,Herbs!$B:$B,0)))</f>
        <v/>
      </c>
      <c r="I355" s="13">
        <f t="array" ref="I355">IF(G355:G632="",0, INDEX(Herbs!A:A,MATCH(G355,Herbs!B:B,0)))</f>
        <v>6</v>
      </c>
      <c r="J355" s="89">
        <f t="array" ref="J355">IF(G355="","", SWITCH(INDEX(Herbs!$A:$A,MATCH(G355,Herbs!$B:$B,0)),1,1,2,3,3,9,4,36,5,180,6,1080,0)*F355)</f>
        <v>3240</v>
      </c>
      <c r="K355" s="90" t="str">
        <f t="array" ref="K355">IF(G355="","",INDEX(Herbs!$E:$E,MATCH(G355,Herbs!$B:$B,0)))</f>
        <v>Metal</v>
      </c>
      <c r="L355" s="89"/>
      <c r="M355" s="91"/>
      <c r="N355" s="88" t="str">
        <f t="array" ref="N355">IF(M355="","",INDEX(Herbs!$J:$J,MATCH(M355,Herbs!$B:$B,0)))</f>
        <v/>
      </c>
      <c r="O355" s="88">
        <f t="array" ref="O355">IF(M355:M632="",0, INDEX(Herbs!A:A,MATCH(M355,Herbs!B:B,0)))</f>
        <v>0</v>
      </c>
      <c r="P355" s="89" t="str">
        <f t="array" ref="P355">IF(M355="","", SWITCH(INDEX(Herbs!$A:$A,MATCH(M355,Herbs!$B:$B,0)),1,1,2,3,3,9,4,36,5,180,6,1080,0)*L355)</f>
        <v/>
      </c>
      <c r="Q355" s="90" t="str">
        <f t="array" ref="Q355">IF(M355="","",INDEX(Herbs!$E:$E,MATCH(M355,Herbs!$B:$B,0)))</f>
        <v/>
      </c>
      <c r="R355" s="89"/>
      <c r="S355" s="91"/>
      <c r="T355" s="88" t="str">
        <f t="array" ref="T355">IF(S355="","",INDEX(Herbs!$J:$J,MATCH(S355,Herbs!$B:$B,0)))</f>
        <v/>
      </c>
      <c r="U355" s="88">
        <f t="array" ref="U355">IF(S355:S632="",0, INDEX(Herbs!A:A,MATCH(S355,Herbs!B:B,0)))</f>
        <v>0</v>
      </c>
      <c r="V355" s="89" t="str">
        <f t="array" ref="V355">IF(S355="","", SWITCH(INDEX(Herbs!$A:$A,MATCH(S355,Herbs!$B:$B,0)),1,1,2,3,3,9,4,36,5,180,6,1080,0)*R355)</f>
        <v/>
      </c>
      <c r="W355" s="90" t="str">
        <f t="array" ref="W355">IF(S355="","",INDEX(Herbs!$E:$E,MATCH(S355,Herbs!$B:$B,0)))</f>
        <v/>
      </c>
    </row>
    <row r="356" ht="41.25" customHeight="1">
      <c r="C356" s="75"/>
      <c r="D356" s="85" t="str">
        <f>C353</f>
        <v>True Metal Elixir</v>
      </c>
      <c r="E356" s="73" t="s">
        <v>325</v>
      </c>
      <c r="F356" s="86">
        <v>1.0</v>
      </c>
      <c r="G356" s="87" t="s">
        <v>403</v>
      </c>
      <c r="H356" s="88" t="str">
        <f t="array" ref="H356">IF(G356="","",INDEX(Herbs!$J:$J,MATCH(G356,Herbs!$B:$B,0)))</f>
        <v/>
      </c>
      <c r="I356" s="13">
        <f t="array" ref="I356">IF(G356:G632="",0, INDEX(Herbs!A:A,MATCH(G356,Herbs!B:B,0)))</f>
        <v>6</v>
      </c>
      <c r="J356" s="89">
        <f t="array" ref="J356">IF(G356="","", SWITCH(INDEX(Herbs!$A:$A,MATCH(G356,Herbs!$B:$B,0)),1,1,2,3,3,9,4,36,5,180,6,1080,0)*F356)</f>
        <v>1080</v>
      </c>
      <c r="K356" s="90" t="str">
        <f t="array" ref="K356">IF(G356="","",INDEX(Herbs!$E:$E,MATCH(G356,Herbs!$B:$B,0)))</f>
        <v>Dao Presence</v>
      </c>
      <c r="L356" s="89"/>
      <c r="M356" s="91"/>
      <c r="N356" s="88" t="str">
        <f t="array" ref="N356">IF(M356="","",INDEX(Herbs!$J:$J,MATCH(M356,Herbs!$B:$B,0)))</f>
        <v/>
      </c>
      <c r="O356" s="88">
        <f t="array" ref="O356">IF(M356:M632="",0, INDEX(Herbs!A:A,MATCH(M356,Herbs!B:B,0)))</f>
        <v>0</v>
      </c>
      <c r="P356" s="89" t="str">
        <f t="array" ref="P356">IF(M356="","", SWITCH(INDEX(Herbs!$A:$A,MATCH(M356,Herbs!$B:$B,0)),1,1,2,3,3,9,4,36,5,180,6,1080,0)*L356)</f>
        <v/>
      </c>
      <c r="Q356" s="90" t="str">
        <f t="array" ref="Q356">IF(M356="","",INDEX(Herbs!$E:$E,MATCH(M356,Herbs!$B:$B,0)))</f>
        <v/>
      </c>
      <c r="R356" s="89"/>
      <c r="S356" s="91"/>
      <c r="T356" s="88" t="str">
        <f t="array" ref="T356">IF(S356="","",INDEX(Herbs!$J:$J,MATCH(S356,Herbs!$B:$B,0)))</f>
        <v/>
      </c>
      <c r="U356" s="88">
        <f t="array" ref="U356">IF(S356:S632="",0, INDEX(Herbs!A:A,MATCH(S356,Herbs!B:B,0)))</f>
        <v>0</v>
      </c>
      <c r="V356" s="89" t="str">
        <f t="array" ref="V356">IF(S356="","", SWITCH(INDEX(Herbs!$A:$A,MATCH(S356,Herbs!$B:$B,0)),1,1,2,3,3,9,4,36,5,180,6,1080,0)*R356)</f>
        <v/>
      </c>
      <c r="W356" s="90" t="str">
        <f t="array" ref="W356">IF(S356="","",INDEX(Herbs!$E:$E,MATCH(S356,Herbs!$B:$B,0)))</f>
        <v/>
      </c>
    </row>
    <row r="357" ht="41.25" customHeight="1">
      <c r="A357" s="92"/>
      <c r="B357" s="92"/>
      <c r="C357" s="93"/>
      <c r="D357" s="94" t="str">
        <f>C353</f>
        <v>True Metal Elixir</v>
      </c>
      <c r="E357" s="95" t="s">
        <v>326</v>
      </c>
      <c r="F357" s="96">
        <v>1.0</v>
      </c>
      <c r="G357" s="97" t="s">
        <v>379</v>
      </c>
      <c r="H357" s="98" t="str">
        <f t="array" ref="H357">IF(G357="","",INDEX(Herbs!$J:$J,MATCH(G357,Herbs!$B:$B,0)))</f>
        <v/>
      </c>
      <c r="I357" s="99">
        <f t="array" ref="I357">IF(G357:G632="",0, INDEX(Herbs!A:A,MATCH(G357,Herbs!B:B,0)))</f>
        <v>6</v>
      </c>
      <c r="J357" s="100">
        <f t="array" ref="J357">IF(G357="","", SWITCH(INDEX(Herbs!$A:$A,MATCH(G357,Herbs!$B:$B,0)),1,1,2,3,3,9,4,36,5,180,6,1080,0)*F357)</f>
        <v>1080</v>
      </c>
      <c r="K357" s="101" t="str">
        <f t="array" ref="K357">IF(G357="","",INDEX(Herbs!$G:$G,MATCH(G357,Herbs!$B:$B,0)))</f>
        <v>Heat</v>
      </c>
      <c r="L357" s="100"/>
      <c r="M357" s="97"/>
      <c r="N357" s="98" t="str">
        <f t="array" ref="N357">IF(M357="","",INDEX(Herbs!$J:$J,MATCH(M357,Herbs!$B:$B,0)))</f>
        <v/>
      </c>
      <c r="O357" s="98">
        <f t="array" ref="O357">IF(M357:M632="",0, INDEX(Herbs!A:A,MATCH(M357,Herbs!B:B,0)))</f>
        <v>0</v>
      </c>
      <c r="P357" s="100" t="str">
        <f t="array" ref="P357">IF(M357="","", SWITCH(INDEX(Herbs!$A:$A,MATCH(M357,Herbs!$B:$B,0)),1,1,2,3,3,9,4,36,5,180,6,1080,0)*L357)</f>
        <v/>
      </c>
      <c r="Q357" s="101" t="str">
        <f t="array" ref="Q357">IF(M357="","",INDEX(Herbs!$G:$G,MATCH(M357,Herbs!$B:$B,0)))</f>
        <v/>
      </c>
      <c r="R357" s="100"/>
      <c r="S357" s="97"/>
      <c r="T357" s="98" t="str">
        <f t="array" ref="T357">IF(S357="","",INDEX(Herbs!$J:$J,MATCH(S357,Herbs!$B:$B,0)))</f>
        <v/>
      </c>
      <c r="U357" s="98">
        <f t="array" ref="U357">IF(S357:S632="",0, INDEX(Herbs!A:A,MATCH(S357,Herbs!B:B,0)))</f>
        <v>0</v>
      </c>
      <c r="V357" s="100" t="str">
        <f t="array" ref="V357">IF(S357="","", SWITCH(INDEX(Herbs!$A:$A,MATCH(S357,Herbs!$B:$B,0)),1,1,2,3,3,9,4,36,5,180,6,1080,0)*R357)</f>
        <v/>
      </c>
      <c r="W357" s="101" t="str">
        <f t="array" ref="W357">IF(S357="","",INDEX(Herbs!$G:$G,MATCH(S357,Herbs!$B:$B,0)))</f>
        <v/>
      </c>
    </row>
    <row r="358" ht="41.25" customHeight="1">
      <c r="A358" s="82" t="s">
        <v>166</v>
      </c>
      <c r="B358" s="83">
        <v>6.0</v>
      </c>
      <c r="C358" s="84" t="s">
        <v>190</v>
      </c>
      <c r="D358" s="85" t="str">
        <f>C358</f>
        <v>True Soul Elixir</v>
      </c>
      <c r="E358" s="85" t="s">
        <v>320</v>
      </c>
      <c r="F358" s="86">
        <v>1.0</v>
      </c>
      <c r="G358" s="87" t="s">
        <v>409</v>
      </c>
      <c r="H358" s="88" t="str">
        <f t="array" ref="H358">IF(G358="","",INDEX(Herbs!$J:$J,MATCH(G358,Herbs!$B:$B,0)))</f>
        <v/>
      </c>
      <c r="I358" s="13">
        <f t="array" ref="I358">IF(G358:G632="",0, INDEX(Herbs!A:A,MATCH(G358,Herbs!B:B,0)))</f>
        <v>6</v>
      </c>
      <c r="J358" s="89">
        <f t="array" ref="J358">IF(G358="","", SWITCH(INDEX(Herbs!$A:$A,MATCH(G358,Herbs!$B:$B,0)),1,1,2,3,3,9,4,36,5,180,6,1080,0)*F358)</f>
        <v>1080</v>
      </c>
      <c r="K358" s="90" t="str">
        <f t="array" ref="K358">IF(G358="","",INDEX(Herbs!$C:$C,MATCH(G358,Herbs!$B:$B,0)))</f>
        <v>Coalescing</v>
      </c>
      <c r="L358" s="89"/>
      <c r="M358" s="91"/>
      <c r="N358" s="88" t="str">
        <f t="array" ref="N358">IF(M358="","",INDEX(Herbs!$J:$J,MATCH(M358,Herbs!$B:$B,0)))</f>
        <v/>
      </c>
      <c r="O358" s="88">
        <f t="array" ref="O358">IF(M358:M632="",0, INDEX(Herbs!A:A,MATCH(M358,Herbs!B:B,0)))</f>
        <v>0</v>
      </c>
      <c r="P358" s="89" t="str">
        <f t="array" ref="P358">IF(M358="","", SWITCH(INDEX(Herbs!$A:$A,MATCH(M358,Herbs!$B:$B,0)),1,1,2,3,3,9,4,36,5,180,6,1080,0)*L358)</f>
        <v/>
      </c>
      <c r="Q358" s="90" t="str">
        <f t="array" ref="Q358">IF(M358="","",INDEX(Herbs!$C:$C,MATCH(M358,Herbs!$B:$B,0)))</f>
        <v/>
      </c>
      <c r="R358" s="89"/>
      <c r="S358" s="91"/>
      <c r="T358" s="88" t="str">
        <f t="array" ref="T358">IF(S358="","",INDEX(Herbs!$J:$J,MATCH(S358,Herbs!$B:$B,0)))</f>
        <v/>
      </c>
      <c r="U358" s="88">
        <f t="array" ref="U358">IF(S358:S632="",0, INDEX(Herbs!A:A,MATCH(S358,Herbs!B:B,0)))</f>
        <v>0</v>
      </c>
      <c r="V358" s="89" t="str">
        <f t="array" ref="V358">IF(S358="","", SWITCH(INDEX(Herbs!$A:$A,MATCH(S358,Herbs!$B:$B,0)),1,1,2,3,3,9,4,36,5,180,6,1080,0)*R358)</f>
        <v/>
      </c>
      <c r="W358" s="90" t="str">
        <f t="array" ref="W358">IF(S358="","",INDEX(Herbs!$C:$C,MATCH(S358,Herbs!$B:$B,0)))</f>
        <v/>
      </c>
    </row>
    <row r="359" ht="41.25" customHeight="1">
      <c r="C359" s="75"/>
      <c r="D359" s="85" t="str">
        <f>C358</f>
        <v>True Soul Elixir</v>
      </c>
      <c r="E359" s="85" t="s">
        <v>322</v>
      </c>
      <c r="F359" s="89"/>
      <c r="G359" s="91"/>
      <c r="H359" s="88" t="str">
        <f t="array" ref="H359">IF(G359="","",INDEX(Herbs!$J:$J,MATCH(G359,Herbs!$B:$B,0)))</f>
        <v/>
      </c>
      <c r="I359" s="13">
        <f t="array" ref="I359">IF(G359:G632="",0, INDEX(Herbs!A:A,MATCH(G359,Herbs!B:B,0)))</f>
        <v>0</v>
      </c>
      <c r="J359" s="89" t="str">
        <f t="array" ref="J359">IF(G359="","", SWITCH(INDEX(Herbs!$A:$A,MATCH(G359,Herbs!$B:$B,0)),1,1,2,3,3,9,4,36,5,180,6,1080,0)*F359)</f>
        <v/>
      </c>
      <c r="K359" s="90" t="str">
        <f t="array" ref="K359">IF(G359="","",INDEX(Herbs!$C:$C,MATCH(G359,Herbs!$B:$B,0)))</f>
        <v/>
      </c>
      <c r="L359" s="89"/>
      <c r="M359" s="91"/>
      <c r="N359" s="88" t="str">
        <f t="array" ref="N359">IF(M359="","",INDEX(Herbs!$J:$J,MATCH(M359,Herbs!$B:$B,0)))</f>
        <v/>
      </c>
      <c r="O359" s="88">
        <f t="array" ref="O359">IF(M359:M632="",0, INDEX(Herbs!A:A,MATCH(M359,Herbs!B:B,0)))</f>
        <v>0</v>
      </c>
      <c r="P359" s="89" t="str">
        <f t="array" ref="P359">IF(M359="","", SWITCH(INDEX(Herbs!$A:$A,MATCH(M359,Herbs!$B:$B,0)),1,1,2,3,3,9,4,36,5,180,6,1080,0)*L359)</f>
        <v/>
      </c>
      <c r="Q359" s="90" t="str">
        <f t="array" ref="Q359">IF(M359="","",INDEX(Herbs!$C:$C,MATCH(M359,Herbs!$B:$B,0)))</f>
        <v/>
      </c>
      <c r="R359" s="89"/>
      <c r="S359" s="91"/>
      <c r="T359" s="88" t="str">
        <f t="array" ref="T359">IF(S359="","",INDEX(Herbs!$J:$J,MATCH(S359,Herbs!$B:$B,0)))</f>
        <v/>
      </c>
      <c r="U359" s="88">
        <f t="array" ref="U359">IF(S359:S632="",0, INDEX(Herbs!A:A,MATCH(S359,Herbs!B:B,0)))</f>
        <v>0</v>
      </c>
      <c r="V359" s="89" t="str">
        <f t="array" ref="V359">IF(S359="","", SWITCH(INDEX(Herbs!$A:$A,MATCH(S359,Herbs!$B:$B,0)),1,1,2,3,3,9,4,36,5,180,6,1080,0)*R359)</f>
        <v/>
      </c>
      <c r="W359" s="90" t="str">
        <f t="array" ref="W359">IF(S359="","",INDEX(Herbs!$C:$C,MATCH(S359,Herbs!$B:$B,0)))</f>
        <v/>
      </c>
    </row>
    <row r="360" ht="41.25" customHeight="1">
      <c r="C360" s="75"/>
      <c r="D360" s="85" t="str">
        <f>C358</f>
        <v>True Soul Elixir</v>
      </c>
      <c r="E360" s="73" t="s">
        <v>323</v>
      </c>
      <c r="F360" s="86">
        <v>3.0</v>
      </c>
      <c r="G360" s="87" t="s">
        <v>410</v>
      </c>
      <c r="H360" s="88" t="str">
        <f t="array" ref="H360">IF(G360="","",INDEX(Herbs!$J:$J,MATCH(G360,Herbs!$B:$B,0)))</f>
        <v/>
      </c>
      <c r="I360" s="13">
        <f t="array" ref="I360">IF(G360:G632="",0, INDEX(Herbs!A:A,MATCH(G360,Herbs!B:B,0)))</f>
        <v>6</v>
      </c>
      <c r="J360" s="89">
        <f t="array" ref="J360">IF(G360="","", SWITCH(INDEX(Herbs!$A:$A,MATCH(G360,Herbs!$B:$B,0)),1,1,2,3,3,9,4,36,5,180,6,1080,0)*F360)</f>
        <v>3240</v>
      </c>
      <c r="K360" s="90" t="str">
        <f t="array" ref="K360">IF(G360="","",INDEX(Herbs!$E:$E,MATCH(G360,Herbs!$B:$B,0)))</f>
        <v>Focusing</v>
      </c>
      <c r="L360" s="89"/>
      <c r="M360" s="91"/>
      <c r="N360" s="88" t="str">
        <f t="array" ref="N360">IF(M360="","",INDEX(Herbs!$J:$J,MATCH(M360,Herbs!$B:$B,0)))</f>
        <v/>
      </c>
      <c r="O360" s="88">
        <f t="array" ref="O360">IF(M360:M632="",0, INDEX(Herbs!A:A,MATCH(M360,Herbs!B:B,0)))</f>
        <v>0</v>
      </c>
      <c r="P360" s="89" t="str">
        <f t="array" ref="P360">IF(M360="","", SWITCH(INDEX(Herbs!$A:$A,MATCH(M360,Herbs!$B:$B,0)),1,1,2,3,3,9,4,36,5,180,6,1080,0)*L360)</f>
        <v/>
      </c>
      <c r="Q360" s="90" t="str">
        <f t="array" ref="Q360">IF(M360="","",INDEX(Herbs!$E:$E,MATCH(M360,Herbs!$B:$B,0)))</f>
        <v/>
      </c>
      <c r="R360" s="89"/>
      <c r="S360" s="91"/>
      <c r="T360" s="88" t="str">
        <f t="array" ref="T360">IF(S360="","",INDEX(Herbs!$J:$J,MATCH(S360,Herbs!$B:$B,0)))</f>
        <v/>
      </c>
      <c r="U360" s="88">
        <f t="array" ref="U360">IF(S360:S632="",0, INDEX(Herbs!A:A,MATCH(S360,Herbs!B:B,0)))</f>
        <v>0</v>
      </c>
      <c r="V360" s="89" t="str">
        <f t="array" ref="V360">IF(S360="","", SWITCH(INDEX(Herbs!$A:$A,MATCH(S360,Herbs!$B:$B,0)),1,1,2,3,3,9,4,36,5,180,6,1080,0)*R360)</f>
        <v/>
      </c>
      <c r="W360" s="90" t="str">
        <f t="array" ref="W360">IF(S360="","",INDEX(Herbs!$E:$E,MATCH(S360,Herbs!$B:$B,0)))</f>
        <v/>
      </c>
    </row>
    <row r="361" ht="41.25" customHeight="1">
      <c r="C361" s="75"/>
      <c r="D361" s="85" t="str">
        <f>C358</f>
        <v>True Soul Elixir</v>
      </c>
      <c r="E361" s="73" t="s">
        <v>325</v>
      </c>
      <c r="F361" s="89">
        <v>1.0</v>
      </c>
      <c r="G361" s="91" t="s">
        <v>403</v>
      </c>
      <c r="H361" s="88" t="str">
        <f t="array" ref="H361">IF(G361="","",INDEX(Herbs!$J:$J,MATCH(G361,Herbs!$B:$B,0)))</f>
        <v/>
      </c>
      <c r="I361" s="13">
        <f t="array" ref="I361">IF(G361:G632="",0, INDEX(Herbs!A:A,MATCH(G361,Herbs!B:B,0)))</f>
        <v>6</v>
      </c>
      <c r="J361" s="89">
        <f t="array" ref="J361">IF(G361="","", SWITCH(INDEX(Herbs!$A:$A,MATCH(G361,Herbs!$B:$B,0)),1,1,2,3,3,9,4,36,5,180,6,1080,0)*F361)</f>
        <v>1080</v>
      </c>
      <c r="K361" s="90" t="str">
        <f t="array" ref="K361">IF(G361="","",INDEX(Herbs!$E:$E,MATCH(G361,Herbs!$B:$B,0)))</f>
        <v>Dao Presence</v>
      </c>
      <c r="L361" s="89"/>
      <c r="M361" s="91"/>
      <c r="N361" s="88" t="str">
        <f t="array" ref="N361">IF(M361="","",INDEX(Herbs!$J:$J,MATCH(M361,Herbs!$B:$B,0)))</f>
        <v/>
      </c>
      <c r="O361" s="88">
        <f t="array" ref="O361">IF(M361:M632="",0, INDEX(Herbs!A:A,MATCH(M361,Herbs!B:B,0)))</f>
        <v>0</v>
      </c>
      <c r="P361" s="89" t="str">
        <f t="array" ref="P361">IF(M361="","", SWITCH(INDEX(Herbs!$A:$A,MATCH(M361,Herbs!$B:$B,0)),1,1,2,3,3,9,4,36,5,180,6,1080,0)*L361)</f>
        <v/>
      </c>
      <c r="Q361" s="90" t="str">
        <f t="array" ref="Q361">IF(M361="","",INDEX(Herbs!$E:$E,MATCH(M361,Herbs!$B:$B,0)))</f>
        <v/>
      </c>
      <c r="R361" s="89"/>
      <c r="S361" s="91"/>
      <c r="T361" s="88" t="str">
        <f t="array" ref="T361">IF(S361="","",INDEX(Herbs!$J:$J,MATCH(S361,Herbs!$B:$B,0)))</f>
        <v/>
      </c>
      <c r="U361" s="88">
        <f t="array" ref="U361">IF(S361:S632="",0, INDEX(Herbs!A:A,MATCH(S361,Herbs!B:B,0)))</f>
        <v>0</v>
      </c>
      <c r="V361" s="89" t="str">
        <f t="array" ref="V361">IF(S361="","", SWITCH(INDEX(Herbs!$A:$A,MATCH(S361,Herbs!$B:$B,0)),1,1,2,3,3,9,4,36,5,180,6,1080,0)*R361)</f>
        <v/>
      </c>
      <c r="W361" s="90" t="str">
        <f t="array" ref="W361">IF(S361="","",INDEX(Herbs!$E:$E,MATCH(S361,Herbs!$B:$B,0)))</f>
        <v/>
      </c>
    </row>
    <row r="362" ht="41.25" customHeight="1">
      <c r="A362" s="92"/>
      <c r="B362" s="92"/>
      <c r="C362" s="93"/>
      <c r="D362" s="94" t="str">
        <f>C358</f>
        <v>True Soul Elixir</v>
      </c>
      <c r="E362" s="95" t="s">
        <v>326</v>
      </c>
      <c r="F362" s="96">
        <v>1.0</v>
      </c>
      <c r="G362" s="97" t="s">
        <v>379</v>
      </c>
      <c r="H362" s="98" t="str">
        <f t="array" ref="H362">IF(G362="","",INDEX(Herbs!$J:$J,MATCH(G362,Herbs!$B:$B,0)))</f>
        <v/>
      </c>
      <c r="I362" s="99">
        <f t="array" ref="I362">IF(G362:G632="",0, INDEX(Herbs!A:A,MATCH(G362,Herbs!B:B,0)))</f>
        <v>6</v>
      </c>
      <c r="J362" s="100">
        <f t="array" ref="J362">IF(G362="","", SWITCH(INDEX(Herbs!$A:$A,MATCH(G362,Herbs!$B:$B,0)),1,1,2,3,3,9,4,36,5,180,6,1080,0)*F362)</f>
        <v>1080</v>
      </c>
      <c r="K362" s="101" t="str">
        <f t="array" ref="K362">IF(G362="","",INDEX(Herbs!$G:$G,MATCH(G362,Herbs!$B:$B,0)))</f>
        <v>Heat</v>
      </c>
      <c r="L362" s="100"/>
      <c r="M362" s="97"/>
      <c r="N362" s="98" t="str">
        <f t="array" ref="N362">IF(M362="","",INDEX(Herbs!$J:$J,MATCH(M362,Herbs!$B:$B,0)))</f>
        <v/>
      </c>
      <c r="O362" s="98">
        <f t="array" ref="O362">IF(M362:M632="",0, INDEX(Herbs!A:A,MATCH(M362,Herbs!B:B,0)))</f>
        <v>0</v>
      </c>
      <c r="P362" s="100" t="str">
        <f t="array" ref="P362">IF(M362="","", SWITCH(INDEX(Herbs!$A:$A,MATCH(M362,Herbs!$B:$B,0)),1,1,2,3,3,9,4,36,5,180,6,1080,0)*L362)</f>
        <v/>
      </c>
      <c r="Q362" s="101" t="str">
        <f t="array" ref="Q362">IF(M362="","",INDEX(Herbs!$G:$G,MATCH(M362,Herbs!$B:$B,0)))</f>
        <v/>
      </c>
      <c r="R362" s="100"/>
      <c r="S362" s="97"/>
      <c r="T362" s="98" t="str">
        <f t="array" ref="T362">IF(S362="","",INDEX(Herbs!$J:$J,MATCH(S362,Herbs!$B:$B,0)))</f>
        <v/>
      </c>
      <c r="U362" s="98">
        <f t="array" ref="U362">IF(S362:S632="",0, INDEX(Herbs!A:A,MATCH(S362,Herbs!B:B,0)))</f>
        <v>0</v>
      </c>
      <c r="V362" s="100" t="str">
        <f t="array" ref="V362">IF(S362="","", SWITCH(INDEX(Herbs!$A:$A,MATCH(S362,Herbs!$B:$B,0)),1,1,2,3,3,9,4,36,5,180,6,1080,0)*R362)</f>
        <v/>
      </c>
      <c r="W362" s="101" t="str">
        <f t="array" ref="W362">IF(S362="","",INDEX(Herbs!$G:$G,MATCH(S362,Herbs!$B:$B,0)))</f>
        <v/>
      </c>
    </row>
    <row r="363" ht="41.25" customHeight="1">
      <c r="A363" s="82" t="s">
        <v>166</v>
      </c>
      <c r="B363" s="83">
        <v>6.0</v>
      </c>
      <c r="C363" s="84" t="s">
        <v>192</v>
      </c>
      <c r="D363" s="85" t="str">
        <f>C363</f>
        <v>True Sword Elixir</v>
      </c>
      <c r="E363" s="85" t="s">
        <v>320</v>
      </c>
      <c r="F363" s="86">
        <v>1.0</v>
      </c>
      <c r="G363" s="87" t="s">
        <v>406</v>
      </c>
      <c r="H363" s="88" t="str">
        <f t="array" ref="H363">IF(G363="","",INDEX(Herbs!$J:$J,MATCH(G363,Herbs!$B:$B,0)))</f>
        <v/>
      </c>
      <c r="I363" s="13">
        <f t="array" ref="I363">IF(G363:G632="",0, INDEX(Herbs!A:A,MATCH(G363,Herbs!B:B,0)))</f>
        <v>6</v>
      </c>
      <c r="J363" s="89">
        <f t="array" ref="J363">IF(G363="","", SWITCH(INDEX(Herbs!$A:$A,MATCH(G363,Herbs!$B:$B,0)),1,1,2,3,3,9,4,36,5,180,6,1080,0)*F363)</f>
        <v>1080</v>
      </c>
      <c r="K363" s="90" t="str">
        <f t="array" ref="K363">IF(G363="","",INDEX(Herbs!$C:$C,MATCH(G363,Herbs!$B:$B,0)))</f>
        <v>Coalescing</v>
      </c>
      <c r="L363" s="89"/>
      <c r="M363" s="91"/>
      <c r="N363" s="88" t="str">
        <f t="array" ref="N363">IF(M363="","",INDEX(Herbs!$J:$J,MATCH(M363,Herbs!$B:$B,0)))</f>
        <v/>
      </c>
      <c r="O363" s="88">
        <f t="array" ref="O363">IF(M363:M632="",0, INDEX(Herbs!A:A,MATCH(M363,Herbs!B:B,0)))</f>
        <v>0</v>
      </c>
      <c r="P363" s="89" t="str">
        <f t="array" ref="P363">IF(M363="","", SWITCH(INDEX(Herbs!$A:$A,MATCH(M363,Herbs!$B:$B,0)),1,1,2,3,3,9,4,36,5,180,6,1080,0)*L363)</f>
        <v/>
      </c>
      <c r="Q363" s="90" t="str">
        <f t="array" ref="Q363">IF(M363="","",INDEX(Herbs!$C:$C,MATCH(M363,Herbs!$B:$B,0)))</f>
        <v/>
      </c>
      <c r="R363" s="89"/>
      <c r="S363" s="91"/>
      <c r="T363" s="88" t="str">
        <f t="array" ref="T363">IF(S363="","",INDEX(Herbs!$J:$J,MATCH(S363,Herbs!$B:$B,0)))</f>
        <v/>
      </c>
      <c r="U363" s="88">
        <f t="array" ref="U363">IF(S363:S632="",0, INDEX(Herbs!A:A,MATCH(S363,Herbs!B:B,0)))</f>
        <v>0</v>
      </c>
      <c r="V363" s="89" t="str">
        <f t="array" ref="V363">IF(S363="","", SWITCH(INDEX(Herbs!$A:$A,MATCH(S363,Herbs!$B:$B,0)),1,1,2,3,3,9,4,36,5,180,6,1080,0)*R363)</f>
        <v/>
      </c>
      <c r="W363" s="90" t="str">
        <f t="array" ref="W363">IF(S363="","",INDEX(Herbs!$C:$C,MATCH(S363,Herbs!$B:$B,0)))</f>
        <v/>
      </c>
    </row>
    <row r="364" ht="41.25" customHeight="1">
      <c r="C364" s="75"/>
      <c r="D364" s="85" t="str">
        <f>C363</f>
        <v>True Sword Elixir</v>
      </c>
      <c r="E364" s="85" t="s">
        <v>322</v>
      </c>
      <c r="F364" s="89"/>
      <c r="G364" s="91"/>
      <c r="H364" s="88" t="str">
        <f t="array" ref="H364">IF(G364="","",INDEX(Herbs!$J:$J,MATCH(G364,Herbs!$B:$B,0)))</f>
        <v/>
      </c>
      <c r="I364" s="13">
        <f t="array" ref="I364">IF(G364:G632="",0, INDEX(Herbs!A:A,MATCH(G364,Herbs!B:B,0)))</f>
        <v>0</v>
      </c>
      <c r="J364" s="89" t="str">
        <f t="array" ref="J364">IF(G364="","", SWITCH(INDEX(Herbs!$A:$A,MATCH(G364,Herbs!$B:$B,0)),1,1,2,3,3,9,4,36,5,180,6,1080,0)*F364)</f>
        <v/>
      </c>
      <c r="K364" s="90" t="str">
        <f t="array" ref="K364">IF(G364="","",INDEX(Herbs!$C:$C,MATCH(G364,Herbs!$B:$B,0)))</f>
        <v/>
      </c>
      <c r="L364" s="89"/>
      <c r="M364" s="91"/>
      <c r="N364" s="88" t="str">
        <f t="array" ref="N364">IF(M364="","",INDEX(Herbs!$J:$J,MATCH(M364,Herbs!$B:$B,0)))</f>
        <v/>
      </c>
      <c r="O364" s="88">
        <f t="array" ref="O364">IF(M364:M632="",0, INDEX(Herbs!A:A,MATCH(M364,Herbs!B:B,0)))</f>
        <v>0</v>
      </c>
      <c r="P364" s="89" t="str">
        <f t="array" ref="P364">IF(M364="","", SWITCH(INDEX(Herbs!$A:$A,MATCH(M364,Herbs!$B:$B,0)),1,1,2,3,3,9,4,36,5,180,6,1080,0)*L364)</f>
        <v/>
      </c>
      <c r="Q364" s="90" t="str">
        <f t="array" ref="Q364">IF(M364="","",INDEX(Herbs!$C:$C,MATCH(M364,Herbs!$B:$B,0)))</f>
        <v/>
      </c>
      <c r="R364" s="89"/>
      <c r="S364" s="91"/>
      <c r="T364" s="88" t="str">
        <f t="array" ref="T364">IF(S364="","",INDEX(Herbs!$J:$J,MATCH(S364,Herbs!$B:$B,0)))</f>
        <v/>
      </c>
      <c r="U364" s="88">
        <f t="array" ref="U364">IF(S364:S632="",0, INDEX(Herbs!A:A,MATCH(S364,Herbs!B:B,0)))</f>
        <v>0</v>
      </c>
      <c r="V364" s="89" t="str">
        <f t="array" ref="V364">IF(S364="","", SWITCH(INDEX(Herbs!$A:$A,MATCH(S364,Herbs!$B:$B,0)),1,1,2,3,3,9,4,36,5,180,6,1080,0)*R364)</f>
        <v/>
      </c>
      <c r="W364" s="90" t="str">
        <f t="array" ref="W364">IF(S364="","",INDEX(Herbs!$C:$C,MATCH(S364,Herbs!$B:$B,0)))</f>
        <v/>
      </c>
    </row>
    <row r="365" ht="41.25" customHeight="1">
      <c r="C365" s="75"/>
      <c r="D365" s="85" t="str">
        <f>C363</f>
        <v>True Sword Elixir</v>
      </c>
      <c r="E365" s="73" t="s">
        <v>323</v>
      </c>
      <c r="F365" s="86">
        <v>3.0</v>
      </c>
      <c r="G365" s="87" t="s">
        <v>411</v>
      </c>
      <c r="H365" s="88" t="str">
        <f t="array" ref="H365">IF(G365="","",INDEX(Herbs!$J:$J,MATCH(G365,Herbs!$B:$B,0)))</f>
        <v/>
      </c>
      <c r="I365" s="13">
        <f t="array" ref="I365">IF(G365:G632="",0, INDEX(Herbs!A:A,MATCH(G365,Herbs!B:B,0)))</f>
        <v>6</v>
      </c>
      <c r="J365" s="89">
        <f t="array" ref="J365">IF(G365="","", SWITCH(INDEX(Herbs!$A:$A,MATCH(G365,Herbs!$B:$B,0)),1,1,2,3,3,9,4,36,5,180,6,1080,0)*F365)</f>
        <v>3240</v>
      </c>
      <c r="K365" s="90" t="str">
        <f t="array" ref="K365">IF(G365="","",INDEX(Herbs!$E:$E,MATCH(G365,Herbs!$B:$B,0)))</f>
        <v>Sword Intent</v>
      </c>
      <c r="L365" s="89"/>
      <c r="M365" s="91"/>
      <c r="N365" s="88" t="str">
        <f t="array" ref="N365">IF(M365="","",INDEX(Herbs!$J:$J,MATCH(M365,Herbs!$B:$B,0)))</f>
        <v/>
      </c>
      <c r="O365" s="88">
        <f t="array" ref="O365">IF(M365:M632="",0, INDEX(Herbs!A:A,MATCH(M365,Herbs!B:B,0)))</f>
        <v>0</v>
      </c>
      <c r="P365" s="89" t="str">
        <f t="array" ref="P365">IF(M365="","", SWITCH(INDEX(Herbs!$A:$A,MATCH(M365,Herbs!$B:$B,0)),1,1,2,3,3,9,4,36,5,180,6,1080,0)*L365)</f>
        <v/>
      </c>
      <c r="Q365" s="90" t="str">
        <f t="array" ref="Q365">IF(M365="","",INDEX(Herbs!$E:$E,MATCH(M365,Herbs!$B:$B,0)))</f>
        <v/>
      </c>
      <c r="R365" s="89"/>
      <c r="S365" s="91"/>
      <c r="T365" s="88" t="str">
        <f t="array" ref="T365">IF(S365="","",INDEX(Herbs!$J:$J,MATCH(S365,Herbs!$B:$B,0)))</f>
        <v/>
      </c>
      <c r="U365" s="88">
        <f t="array" ref="U365">IF(S365:S632="",0, INDEX(Herbs!A:A,MATCH(S365,Herbs!B:B,0)))</f>
        <v>0</v>
      </c>
      <c r="V365" s="89" t="str">
        <f t="array" ref="V365">IF(S365="","", SWITCH(INDEX(Herbs!$A:$A,MATCH(S365,Herbs!$B:$B,0)),1,1,2,3,3,9,4,36,5,180,6,1080,0)*R365)</f>
        <v/>
      </c>
      <c r="W365" s="90" t="str">
        <f t="array" ref="W365">IF(S365="","",INDEX(Herbs!$E:$E,MATCH(S365,Herbs!$B:$B,0)))</f>
        <v/>
      </c>
    </row>
    <row r="366" ht="41.25" customHeight="1">
      <c r="C366" s="75"/>
      <c r="D366" s="85" t="str">
        <f>C363</f>
        <v>True Sword Elixir</v>
      </c>
      <c r="E366" s="73" t="s">
        <v>325</v>
      </c>
      <c r="F366" s="86">
        <v>1.0</v>
      </c>
      <c r="G366" s="87" t="s">
        <v>403</v>
      </c>
      <c r="H366" s="88" t="str">
        <f t="array" ref="H366">IF(G366="","",INDEX(Herbs!$J:$J,MATCH(G366,Herbs!$B:$B,0)))</f>
        <v/>
      </c>
      <c r="I366" s="13">
        <f t="array" ref="I366">IF(G366:G632="",0, INDEX(Herbs!A:A,MATCH(G366,Herbs!B:B,0)))</f>
        <v>6</v>
      </c>
      <c r="J366" s="89">
        <f t="array" ref="J366">IF(G366="","", SWITCH(INDEX(Herbs!$A:$A,MATCH(G366,Herbs!$B:$B,0)),1,1,2,3,3,9,4,36,5,180,6,1080,0)*F366)</f>
        <v>1080</v>
      </c>
      <c r="K366" s="90" t="str">
        <f t="array" ref="K366">IF(G366="","",INDEX(Herbs!$E:$E,MATCH(G366,Herbs!$B:$B,0)))</f>
        <v>Dao Presence</v>
      </c>
      <c r="L366" s="89"/>
      <c r="M366" s="91"/>
      <c r="N366" s="88" t="str">
        <f t="array" ref="N366">IF(M366="","",INDEX(Herbs!$J:$J,MATCH(M366,Herbs!$B:$B,0)))</f>
        <v/>
      </c>
      <c r="O366" s="88">
        <f t="array" ref="O366">IF(M366:M632="",0, INDEX(Herbs!A:A,MATCH(M366,Herbs!B:B,0)))</f>
        <v>0</v>
      </c>
      <c r="P366" s="89" t="str">
        <f t="array" ref="P366">IF(M366="","", SWITCH(INDEX(Herbs!$A:$A,MATCH(M366,Herbs!$B:$B,0)),1,1,2,3,3,9,4,36,5,180,6,1080,0)*L366)</f>
        <v/>
      </c>
      <c r="Q366" s="90" t="str">
        <f t="array" ref="Q366">IF(M366="","",INDEX(Herbs!$E:$E,MATCH(M366,Herbs!$B:$B,0)))</f>
        <v/>
      </c>
      <c r="R366" s="89"/>
      <c r="S366" s="91"/>
      <c r="T366" s="88" t="str">
        <f t="array" ref="T366">IF(S366="","",INDEX(Herbs!$J:$J,MATCH(S366,Herbs!$B:$B,0)))</f>
        <v/>
      </c>
      <c r="U366" s="88">
        <f t="array" ref="U366">IF(S366:S632="",0, INDEX(Herbs!A:A,MATCH(S366,Herbs!B:B,0)))</f>
        <v>0</v>
      </c>
      <c r="V366" s="89" t="str">
        <f t="array" ref="V366">IF(S366="","", SWITCH(INDEX(Herbs!$A:$A,MATCH(S366,Herbs!$B:$B,0)),1,1,2,3,3,9,4,36,5,180,6,1080,0)*R366)</f>
        <v/>
      </c>
      <c r="W366" s="90" t="str">
        <f t="array" ref="W366">IF(S366="","",INDEX(Herbs!$E:$E,MATCH(S366,Herbs!$B:$B,0)))</f>
        <v/>
      </c>
    </row>
    <row r="367" ht="41.25" customHeight="1">
      <c r="A367" s="92"/>
      <c r="B367" s="92"/>
      <c r="C367" s="93"/>
      <c r="D367" s="94" t="str">
        <f>C363</f>
        <v>True Sword Elixir</v>
      </c>
      <c r="E367" s="95" t="s">
        <v>326</v>
      </c>
      <c r="F367" s="96">
        <v>1.0</v>
      </c>
      <c r="G367" s="97" t="s">
        <v>405</v>
      </c>
      <c r="H367" s="98" t="str">
        <f t="array" ref="H367">IF(G367="","",INDEX(Herbs!$J:$J,MATCH(G367,Herbs!$B:$B,0)))</f>
        <v/>
      </c>
      <c r="I367" s="99">
        <f t="array" ref="I367">IF(G367:G632="",0, INDEX(Herbs!A:A,MATCH(G367,Herbs!B:B,0)))</f>
        <v>6</v>
      </c>
      <c r="J367" s="100">
        <f t="array" ref="J367">IF(G367="","", SWITCH(INDEX(Herbs!$A:$A,MATCH(G367,Herbs!$B:$B,0)),1,1,2,3,3,9,4,36,5,180,6,1080,0)*F367)</f>
        <v>1080</v>
      </c>
      <c r="K367" s="101" t="str">
        <f t="array" ref="K367">IF(G367="","",INDEX(Herbs!$G:$G,MATCH(G367,Herbs!$B:$B,0)))</f>
        <v>Balanced</v>
      </c>
      <c r="L367" s="100"/>
      <c r="M367" s="97"/>
      <c r="N367" s="98" t="str">
        <f t="array" ref="N367">IF(M367="","",INDEX(Herbs!$J:$J,MATCH(M367,Herbs!$B:$B,0)))</f>
        <v/>
      </c>
      <c r="O367" s="98">
        <f t="array" ref="O367">IF(M367:M632="",0, INDEX(Herbs!A:A,MATCH(M367,Herbs!B:B,0)))</f>
        <v>0</v>
      </c>
      <c r="P367" s="100" t="str">
        <f t="array" ref="P367">IF(M367="","", SWITCH(INDEX(Herbs!$A:$A,MATCH(M367,Herbs!$B:$B,0)),1,1,2,3,3,9,4,36,5,180,6,1080,0)*L367)</f>
        <v/>
      </c>
      <c r="Q367" s="101" t="str">
        <f t="array" ref="Q367">IF(M367="","",INDEX(Herbs!$G:$G,MATCH(M367,Herbs!$B:$B,0)))</f>
        <v/>
      </c>
      <c r="R367" s="100"/>
      <c r="S367" s="97"/>
      <c r="T367" s="98" t="str">
        <f t="array" ref="T367">IF(S367="","",INDEX(Herbs!$J:$J,MATCH(S367,Herbs!$B:$B,0)))</f>
        <v/>
      </c>
      <c r="U367" s="98">
        <f t="array" ref="U367">IF(S367:S632="",0, INDEX(Herbs!A:A,MATCH(S367,Herbs!B:B,0)))</f>
        <v>0</v>
      </c>
      <c r="V367" s="100" t="str">
        <f t="array" ref="V367">IF(S367="","", SWITCH(INDEX(Herbs!$A:$A,MATCH(S367,Herbs!$B:$B,0)),1,1,2,3,3,9,4,36,5,180,6,1080,0)*R367)</f>
        <v/>
      </c>
      <c r="W367" s="101" t="str">
        <f t="array" ref="W367">IF(S367="","",INDEX(Herbs!$G:$G,MATCH(S367,Herbs!$B:$B,0)))</f>
        <v/>
      </c>
    </row>
    <row r="368" ht="41.25" customHeight="1">
      <c r="A368" s="82" t="s">
        <v>166</v>
      </c>
      <c r="B368" s="83">
        <v>6.0</v>
      </c>
      <c r="C368" s="84" t="s">
        <v>194</v>
      </c>
      <c r="D368" s="85" t="str">
        <f>C368</f>
        <v>True Water Elixir</v>
      </c>
      <c r="E368" s="85" t="s">
        <v>320</v>
      </c>
      <c r="F368" s="86">
        <v>1.0</v>
      </c>
      <c r="G368" s="87" t="s">
        <v>409</v>
      </c>
      <c r="H368" s="88" t="str">
        <f t="array" ref="H368">IF(G368="","",INDEX(Herbs!$J:$J,MATCH(G368,Herbs!$B:$B,0)))</f>
        <v/>
      </c>
      <c r="I368" s="13">
        <f t="array" ref="I368">IF(G368:G632="",0, INDEX(Herbs!A:A,MATCH(G368,Herbs!B:B,0)))</f>
        <v>6</v>
      </c>
      <c r="J368" s="89">
        <f t="array" ref="J368">IF(G368="","", SWITCH(INDEX(Herbs!$A:$A,MATCH(G368,Herbs!$B:$B,0)),1,1,2,3,3,9,4,36,5,180,6,1080,0)*F368)</f>
        <v>1080</v>
      </c>
      <c r="K368" s="90" t="str">
        <f t="array" ref="K368">IF(G368="","",INDEX(Herbs!$C:$C,MATCH(G368,Herbs!$B:$B,0)))</f>
        <v>Coalescing</v>
      </c>
      <c r="L368" s="89"/>
      <c r="M368" s="91"/>
      <c r="N368" s="88" t="str">
        <f t="array" ref="N368">IF(M368="","",INDEX(Herbs!$J:$J,MATCH(M368,Herbs!$B:$B,0)))</f>
        <v/>
      </c>
      <c r="O368" s="88">
        <f t="array" ref="O368">IF(M368:M632="",0, INDEX(Herbs!A:A,MATCH(M368,Herbs!B:B,0)))</f>
        <v>0</v>
      </c>
      <c r="P368" s="89" t="str">
        <f t="array" ref="P368">IF(M368="","", SWITCH(INDEX(Herbs!$A:$A,MATCH(M368,Herbs!$B:$B,0)),1,1,2,3,3,9,4,36,5,180,6,1080,0)*L368)</f>
        <v/>
      </c>
      <c r="Q368" s="90" t="str">
        <f t="array" ref="Q368">IF(M368="","",INDEX(Herbs!$C:$C,MATCH(M368,Herbs!$B:$B,0)))</f>
        <v/>
      </c>
      <c r="R368" s="89"/>
      <c r="S368" s="91"/>
      <c r="T368" s="88" t="str">
        <f t="array" ref="T368">IF(S368="","",INDEX(Herbs!$J:$J,MATCH(S368,Herbs!$B:$B,0)))</f>
        <v/>
      </c>
      <c r="U368" s="88">
        <f t="array" ref="U368">IF(S368:S632="",0, INDEX(Herbs!A:A,MATCH(S368,Herbs!B:B,0)))</f>
        <v>0</v>
      </c>
      <c r="V368" s="89" t="str">
        <f t="array" ref="V368">IF(S368="","", SWITCH(INDEX(Herbs!$A:$A,MATCH(S368,Herbs!$B:$B,0)),1,1,2,3,3,9,4,36,5,180,6,1080,0)*R368)</f>
        <v/>
      </c>
      <c r="W368" s="90" t="str">
        <f t="array" ref="W368">IF(S368="","",INDEX(Herbs!$C:$C,MATCH(S368,Herbs!$B:$B,0)))</f>
        <v/>
      </c>
    </row>
    <row r="369" ht="41.25" customHeight="1">
      <c r="C369" s="75"/>
      <c r="D369" s="85" t="str">
        <f>C368</f>
        <v>True Water Elixir</v>
      </c>
      <c r="E369" s="85" t="s">
        <v>322</v>
      </c>
      <c r="F369" s="89"/>
      <c r="G369" s="91"/>
      <c r="H369" s="88" t="str">
        <f t="array" ref="H369">IF(G369="","",INDEX(Herbs!$J:$J,MATCH(G369,Herbs!$B:$B,0)))</f>
        <v/>
      </c>
      <c r="I369" s="13">
        <f t="array" ref="I369">IF(G369:G632="",0, INDEX(Herbs!A:A,MATCH(G369,Herbs!B:B,0)))</f>
        <v>0</v>
      </c>
      <c r="J369" s="89" t="str">
        <f t="array" ref="J369">IF(G369="","", SWITCH(INDEX(Herbs!$A:$A,MATCH(G369,Herbs!$B:$B,0)),1,1,2,3,3,9,4,36,5,180,6,1080,0)*F369)</f>
        <v/>
      </c>
      <c r="K369" s="90" t="str">
        <f t="array" ref="K369">IF(G369="","",INDEX(Herbs!$C:$C,MATCH(G369,Herbs!$B:$B,0)))</f>
        <v/>
      </c>
      <c r="L369" s="89"/>
      <c r="M369" s="91"/>
      <c r="N369" s="88" t="str">
        <f t="array" ref="N369">IF(M369="","",INDEX(Herbs!$J:$J,MATCH(M369,Herbs!$B:$B,0)))</f>
        <v/>
      </c>
      <c r="O369" s="88">
        <f t="array" ref="O369">IF(M369:M632="",0, INDEX(Herbs!A:A,MATCH(M369,Herbs!B:B,0)))</f>
        <v>0</v>
      </c>
      <c r="P369" s="89" t="str">
        <f t="array" ref="P369">IF(M369="","", SWITCH(INDEX(Herbs!$A:$A,MATCH(M369,Herbs!$B:$B,0)),1,1,2,3,3,9,4,36,5,180,6,1080,0)*L369)</f>
        <v/>
      </c>
      <c r="Q369" s="90" t="str">
        <f t="array" ref="Q369">IF(M369="","",INDEX(Herbs!$C:$C,MATCH(M369,Herbs!$B:$B,0)))</f>
        <v/>
      </c>
      <c r="R369" s="89"/>
      <c r="S369" s="91"/>
      <c r="T369" s="88" t="str">
        <f t="array" ref="T369">IF(S369="","",INDEX(Herbs!$J:$J,MATCH(S369,Herbs!$B:$B,0)))</f>
        <v/>
      </c>
      <c r="U369" s="88">
        <f t="array" ref="U369">IF(S369:S632="",0, INDEX(Herbs!A:A,MATCH(S369,Herbs!B:B,0)))</f>
        <v>0</v>
      </c>
      <c r="V369" s="89" t="str">
        <f t="array" ref="V369">IF(S369="","", SWITCH(INDEX(Herbs!$A:$A,MATCH(S369,Herbs!$B:$B,0)),1,1,2,3,3,9,4,36,5,180,6,1080,0)*R369)</f>
        <v/>
      </c>
      <c r="W369" s="90" t="str">
        <f t="array" ref="W369">IF(S369="","",INDEX(Herbs!$C:$C,MATCH(S369,Herbs!$B:$B,0)))</f>
        <v/>
      </c>
    </row>
    <row r="370" ht="41.25" customHeight="1">
      <c r="C370" s="75"/>
      <c r="D370" s="85" t="str">
        <f>C368</f>
        <v>True Water Elixir</v>
      </c>
      <c r="E370" s="73" t="s">
        <v>323</v>
      </c>
      <c r="F370" s="86">
        <v>3.0</v>
      </c>
      <c r="G370" s="87" t="s">
        <v>412</v>
      </c>
      <c r="H370" s="88" t="str">
        <f t="array" ref="H370">IF(G370="","",INDEX(Herbs!$J:$J,MATCH(G370,Herbs!$B:$B,0)))</f>
        <v/>
      </c>
      <c r="I370" s="13">
        <f t="array" ref="I370">IF(G370:G632="",0, INDEX(Herbs!A:A,MATCH(G370,Herbs!B:B,0)))</f>
        <v>6</v>
      </c>
      <c r="J370" s="89">
        <f t="array" ref="J370">IF(G370="","", SWITCH(INDEX(Herbs!$A:$A,MATCH(G370,Herbs!$B:$B,0)),1,1,2,3,3,9,4,36,5,180,6,1080,0)*F370)</f>
        <v>3240</v>
      </c>
      <c r="K370" s="90" t="str">
        <f t="array" ref="K370">IF(G370="","",INDEX(Herbs!$E:$E,MATCH(G370,Herbs!$B:$B,0)))</f>
        <v>Water</v>
      </c>
      <c r="L370" s="89"/>
      <c r="M370" s="91"/>
      <c r="N370" s="88" t="str">
        <f t="array" ref="N370">IF(M370="","",INDEX(Herbs!$J:$J,MATCH(M370,Herbs!$B:$B,0)))</f>
        <v/>
      </c>
      <c r="O370" s="88">
        <f t="array" ref="O370">IF(M370:M632="",0, INDEX(Herbs!A:A,MATCH(M370,Herbs!B:B,0)))</f>
        <v>0</v>
      </c>
      <c r="P370" s="89" t="str">
        <f t="array" ref="P370">IF(M370="","", SWITCH(INDEX(Herbs!$A:$A,MATCH(M370,Herbs!$B:$B,0)),1,1,2,3,3,9,4,36,5,180,6,1080,0)*L370)</f>
        <v/>
      </c>
      <c r="Q370" s="90" t="str">
        <f t="array" ref="Q370">IF(M370="","",INDEX(Herbs!$E:$E,MATCH(M370,Herbs!$B:$B,0)))</f>
        <v/>
      </c>
      <c r="R370" s="89"/>
      <c r="S370" s="91"/>
      <c r="T370" s="88" t="str">
        <f t="array" ref="T370">IF(S370="","",INDEX(Herbs!$J:$J,MATCH(S370,Herbs!$B:$B,0)))</f>
        <v/>
      </c>
      <c r="U370" s="88">
        <f t="array" ref="U370">IF(S370:S632="",0, INDEX(Herbs!A:A,MATCH(S370,Herbs!B:B,0)))</f>
        <v>0</v>
      </c>
      <c r="V370" s="89" t="str">
        <f t="array" ref="V370">IF(S370="","", SWITCH(INDEX(Herbs!$A:$A,MATCH(S370,Herbs!$B:$B,0)),1,1,2,3,3,9,4,36,5,180,6,1080,0)*R370)</f>
        <v/>
      </c>
      <c r="W370" s="90" t="str">
        <f t="array" ref="W370">IF(S370="","",INDEX(Herbs!$E:$E,MATCH(S370,Herbs!$B:$B,0)))</f>
        <v/>
      </c>
    </row>
    <row r="371" ht="41.25" customHeight="1">
      <c r="C371" s="75"/>
      <c r="D371" s="85" t="str">
        <f>C368</f>
        <v>True Water Elixir</v>
      </c>
      <c r="E371" s="73" t="s">
        <v>325</v>
      </c>
      <c r="F371" s="86">
        <v>1.0</v>
      </c>
      <c r="G371" s="87" t="s">
        <v>403</v>
      </c>
      <c r="H371" s="88" t="str">
        <f t="array" ref="H371">IF(G371="","",INDEX(Herbs!$J:$J,MATCH(G371,Herbs!$B:$B,0)))</f>
        <v/>
      </c>
      <c r="I371" s="13">
        <f t="array" ref="I371">IF(G371:G632="",0, INDEX(Herbs!A:A,MATCH(G371,Herbs!B:B,0)))</f>
        <v>6</v>
      </c>
      <c r="J371" s="89">
        <f t="array" ref="J371">IF(G371="","", SWITCH(INDEX(Herbs!$A:$A,MATCH(G371,Herbs!$B:$B,0)),1,1,2,3,3,9,4,36,5,180,6,1080,0)*F371)</f>
        <v>1080</v>
      </c>
      <c r="K371" s="90" t="str">
        <f t="array" ref="K371">IF(G371="","",INDEX(Herbs!$E:$E,MATCH(G371,Herbs!$B:$B,0)))</f>
        <v>Dao Presence</v>
      </c>
      <c r="L371" s="89"/>
      <c r="M371" s="91"/>
      <c r="N371" s="88" t="str">
        <f t="array" ref="N371">IF(M371="","",INDEX(Herbs!$J:$J,MATCH(M371,Herbs!$B:$B,0)))</f>
        <v/>
      </c>
      <c r="O371" s="88">
        <f t="array" ref="O371">IF(M371:M632="",0, INDEX(Herbs!A:A,MATCH(M371,Herbs!B:B,0)))</f>
        <v>0</v>
      </c>
      <c r="P371" s="89" t="str">
        <f t="array" ref="P371">IF(M371="","", SWITCH(INDEX(Herbs!$A:$A,MATCH(M371,Herbs!$B:$B,0)),1,1,2,3,3,9,4,36,5,180,6,1080,0)*L371)</f>
        <v/>
      </c>
      <c r="Q371" s="90" t="str">
        <f t="array" ref="Q371">IF(M371="","",INDEX(Herbs!$E:$E,MATCH(M371,Herbs!$B:$B,0)))</f>
        <v/>
      </c>
      <c r="R371" s="89"/>
      <c r="S371" s="91"/>
      <c r="T371" s="88" t="str">
        <f t="array" ref="T371">IF(S371="","",INDEX(Herbs!$J:$J,MATCH(S371,Herbs!$B:$B,0)))</f>
        <v/>
      </c>
      <c r="U371" s="88">
        <f t="array" ref="U371">IF(S371:S632="",0, INDEX(Herbs!A:A,MATCH(S371,Herbs!B:B,0)))</f>
        <v>0</v>
      </c>
      <c r="V371" s="89" t="str">
        <f t="array" ref="V371">IF(S371="","", SWITCH(INDEX(Herbs!$A:$A,MATCH(S371,Herbs!$B:$B,0)),1,1,2,3,3,9,4,36,5,180,6,1080,0)*R371)</f>
        <v/>
      </c>
      <c r="W371" s="90" t="str">
        <f t="array" ref="W371">IF(S371="","",INDEX(Herbs!$E:$E,MATCH(S371,Herbs!$B:$B,0)))</f>
        <v/>
      </c>
    </row>
    <row r="372" ht="41.25" customHeight="1">
      <c r="A372" s="92"/>
      <c r="B372" s="92"/>
      <c r="C372" s="93"/>
      <c r="D372" s="94" t="str">
        <f>C368</f>
        <v>True Water Elixir</v>
      </c>
      <c r="E372" s="95" t="s">
        <v>326</v>
      </c>
      <c r="F372" s="96">
        <v>1.0</v>
      </c>
      <c r="G372" s="97" t="s">
        <v>379</v>
      </c>
      <c r="H372" s="98" t="str">
        <f t="array" ref="H372">IF(G372="","",INDEX(Herbs!$J:$J,MATCH(G372,Herbs!$B:$B,0)))</f>
        <v/>
      </c>
      <c r="I372" s="99">
        <f t="array" ref="I372">IF(G372:G632="",0, INDEX(Herbs!A:A,MATCH(G372,Herbs!B:B,0)))</f>
        <v>6</v>
      </c>
      <c r="J372" s="100">
        <f t="array" ref="J372">IF(G372="","", SWITCH(INDEX(Herbs!$A:$A,MATCH(G372,Herbs!$B:$B,0)),1,1,2,3,3,9,4,36,5,180,6,1080,0)*F372)</f>
        <v>1080</v>
      </c>
      <c r="K372" s="101" t="str">
        <f t="array" ref="K372">IF(G372="","",INDEX(Herbs!$G:$G,MATCH(G372,Herbs!$B:$B,0)))</f>
        <v>Heat</v>
      </c>
      <c r="L372" s="100"/>
      <c r="M372" s="97"/>
      <c r="N372" s="98" t="str">
        <f t="array" ref="N372">IF(M372="","",INDEX(Herbs!$J:$J,MATCH(M372,Herbs!$B:$B,0)))</f>
        <v/>
      </c>
      <c r="O372" s="98">
        <f t="array" ref="O372">IF(M372:M632="",0, INDEX(Herbs!A:A,MATCH(M372,Herbs!B:B,0)))</f>
        <v>0</v>
      </c>
      <c r="P372" s="100" t="str">
        <f t="array" ref="P372">IF(M372="","", SWITCH(INDEX(Herbs!$A:$A,MATCH(M372,Herbs!$B:$B,0)),1,1,2,3,3,9,4,36,5,180,6,1080,0)*L372)</f>
        <v/>
      </c>
      <c r="Q372" s="101" t="str">
        <f t="array" ref="Q372">IF(M372="","",INDEX(Herbs!$G:$G,MATCH(M372,Herbs!$B:$B,0)))</f>
        <v/>
      </c>
      <c r="R372" s="100"/>
      <c r="S372" s="97"/>
      <c r="T372" s="98" t="str">
        <f t="array" ref="T372">IF(S372="","",INDEX(Herbs!$J:$J,MATCH(S372,Herbs!$B:$B,0)))</f>
        <v/>
      </c>
      <c r="U372" s="98">
        <f t="array" ref="U372">IF(S372:S632="",0, INDEX(Herbs!A:A,MATCH(S372,Herbs!B:B,0)))</f>
        <v>0</v>
      </c>
      <c r="V372" s="100" t="str">
        <f t="array" ref="V372">IF(S372="","", SWITCH(INDEX(Herbs!$A:$A,MATCH(S372,Herbs!$B:$B,0)),1,1,2,3,3,9,4,36,5,180,6,1080,0)*R372)</f>
        <v/>
      </c>
      <c r="W372" s="101" t="str">
        <f t="array" ref="W372">IF(S372="","",INDEX(Herbs!$G:$G,MATCH(S372,Herbs!$B:$B,0)))</f>
        <v/>
      </c>
    </row>
    <row r="373" ht="41.25" customHeight="1">
      <c r="A373" s="82" t="s">
        <v>166</v>
      </c>
      <c r="B373" s="83">
        <v>6.0</v>
      </c>
      <c r="C373" s="84" t="s">
        <v>196</v>
      </c>
      <c r="D373" s="85" t="str">
        <f>C373</f>
        <v>True Wood Elixir</v>
      </c>
      <c r="E373" s="85" t="s">
        <v>320</v>
      </c>
      <c r="F373" s="86">
        <v>1.0</v>
      </c>
      <c r="G373" s="87" t="s">
        <v>381</v>
      </c>
      <c r="H373" s="88" t="str">
        <f t="array" ref="H373">IF(G373="","",INDEX(Herbs!$J:$J,MATCH(G373,Herbs!$B:$B,0)))</f>
        <v/>
      </c>
      <c r="I373" s="13">
        <f t="array" ref="I373">IF(G373:G632="",0, INDEX(Herbs!A:A,MATCH(G373,Herbs!B:B,0)))</f>
        <v>6</v>
      </c>
      <c r="J373" s="89">
        <f t="array" ref="J373">IF(G373="","", SWITCH(INDEX(Herbs!$A:$A,MATCH(G373,Herbs!$B:$B,0)),1,1,2,3,3,9,4,36,5,180,6,1080,0)*F373)</f>
        <v>1080</v>
      </c>
      <c r="K373" s="90" t="str">
        <f t="array" ref="K373">IF(G373="","",INDEX(Herbs!$C:$C,MATCH(G373,Herbs!$B:$B,0)))</f>
        <v>Coalescing</v>
      </c>
      <c r="L373" s="89"/>
      <c r="M373" s="91"/>
      <c r="N373" s="88" t="str">
        <f t="array" ref="N373">IF(M373="","",INDEX(Herbs!$J:$J,MATCH(M373,Herbs!$B:$B,0)))</f>
        <v/>
      </c>
      <c r="O373" s="88">
        <f t="array" ref="O373">IF(M373:M632="",0, INDEX(Herbs!A:A,MATCH(M373,Herbs!B:B,0)))</f>
        <v>0</v>
      </c>
      <c r="P373" s="89" t="str">
        <f t="array" ref="P373">IF(M373="","", SWITCH(INDEX(Herbs!$A:$A,MATCH(M373,Herbs!$B:$B,0)),1,1,2,3,3,9,4,36,5,180,6,1080,0)*L373)</f>
        <v/>
      </c>
      <c r="Q373" s="90" t="str">
        <f t="array" ref="Q373">IF(M373="","",INDEX(Herbs!$C:$C,MATCH(M373,Herbs!$B:$B,0)))</f>
        <v/>
      </c>
      <c r="R373" s="89"/>
      <c r="S373" s="91"/>
      <c r="T373" s="88" t="str">
        <f t="array" ref="T373">IF(S373="","",INDEX(Herbs!$J:$J,MATCH(S373,Herbs!$B:$B,0)))</f>
        <v/>
      </c>
      <c r="U373" s="88">
        <f t="array" ref="U373">IF(S373:S632="",0, INDEX(Herbs!A:A,MATCH(S373,Herbs!B:B,0)))</f>
        <v>0</v>
      </c>
      <c r="V373" s="89" t="str">
        <f t="array" ref="V373">IF(S373="","", SWITCH(INDEX(Herbs!$A:$A,MATCH(S373,Herbs!$B:$B,0)),1,1,2,3,3,9,4,36,5,180,6,1080,0)*R373)</f>
        <v/>
      </c>
      <c r="W373" s="90" t="str">
        <f t="array" ref="W373">IF(S373="","",INDEX(Herbs!$C:$C,MATCH(S373,Herbs!$B:$B,0)))</f>
        <v/>
      </c>
    </row>
    <row r="374" ht="41.25" customHeight="1">
      <c r="C374" s="75"/>
      <c r="D374" s="85" t="str">
        <f>C373</f>
        <v>True Wood Elixir</v>
      </c>
      <c r="E374" s="85" t="s">
        <v>322</v>
      </c>
      <c r="F374" s="89"/>
      <c r="G374" s="91"/>
      <c r="H374" s="88" t="str">
        <f t="array" ref="H374">IF(G374="","",INDEX(Herbs!$J:$J,MATCH(G374,Herbs!$B:$B,0)))</f>
        <v/>
      </c>
      <c r="I374" s="13">
        <f t="array" ref="I374">IF(G374:G632="",0, INDEX(Herbs!A:A,MATCH(G374,Herbs!B:B,0)))</f>
        <v>0</v>
      </c>
      <c r="J374" s="89" t="str">
        <f t="array" ref="J374">IF(G374="","", SWITCH(INDEX(Herbs!$A:$A,MATCH(G374,Herbs!$B:$B,0)),1,1,2,3,3,9,4,36,5,180,6,1080,0)*F374)</f>
        <v/>
      </c>
      <c r="K374" s="90" t="str">
        <f t="array" ref="K374">IF(G374="","",INDEX(Herbs!$C:$C,MATCH(G374,Herbs!$B:$B,0)))</f>
        <v/>
      </c>
      <c r="L374" s="89"/>
      <c r="M374" s="91"/>
      <c r="N374" s="88" t="str">
        <f t="array" ref="N374">IF(M374="","",INDEX(Herbs!$J:$J,MATCH(M374,Herbs!$B:$B,0)))</f>
        <v/>
      </c>
      <c r="O374" s="88">
        <f t="array" ref="O374">IF(M374:M632="",0, INDEX(Herbs!A:A,MATCH(M374,Herbs!B:B,0)))</f>
        <v>0</v>
      </c>
      <c r="P374" s="89" t="str">
        <f t="array" ref="P374">IF(M374="","", SWITCH(INDEX(Herbs!$A:$A,MATCH(M374,Herbs!$B:$B,0)),1,1,2,3,3,9,4,36,5,180,6,1080,0)*L374)</f>
        <v/>
      </c>
      <c r="Q374" s="90" t="str">
        <f t="array" ref="Q374">IF(M374="","",INDEX(Herbs!$C:$C,MATCH(M374,Herbs!$B:$B,0)))</f>
        <v/>
      </c>
      <c r="R374" s="89"/>
      <c r="S374" s="91"/>
      <c r="T374" s="88" t="str">
        <f t="array" ref="T374">IF(S374="","",INDEX(Herbs!$J:$J,MATCH(S374,Herbs!$B:$B,0)))</f>
        <v/>
      </c>
      <c r="U374" s="88">
        <f t="array" ref="U374">IF(S374:S632="",0, INDEX(Herbs!A:A,MATCH(S374,Herbs!B:B,0)))</f>
        <v>0</v>
      </c>
      <c r="V374" s="89" t="str">
        <f t="array" ref="V374">IF(S374="","", SWITCH(INDEX(Herbs!$A:$A,MATCH(S374,Herbs!$B:$B,0)),1,1,2,3,3,9,4,36,5,180,6,1080,0)*R374)</f>
        <v/>
      </c>
      <c r="W374" s="90" t="str">
        <f t="array" ref="W374">IF(S374="","",INDEX(Herbs!$C:$C,MATCH(S374,Herbs!$B:$B,0)))</f>
        <v/>
      </c>
    </row>
    <row r="375" ht="41.25" customHeight="1">
      <c r="C375" s="75"/>
      <c r="D375" s="85" t="str">
        <f>C373</f>
        <v>True Wood Elixir</v>
      </c>
      <c r="E375" s="73" t="s">
        <v>323</v>
      </c>
      <c r="F375" s="86">
        <v>3.0</v>
      </c>
      <c r="G375" s="87" t="s">
        <v>413</v>
      </c>
      <c r="H375" s="88" t="str">
        <f t="array" ref="H375">IF(G375="","",INDEX(Herbs!$J:$J,MATCH(G375,Herbs!$B:$B,0)))</f>
        <v/>
      </c>
      <c r="I375" s="13">
        <f t="array" ref="I375">IF(G375:G632="",0, INDEX(Herbs!A:A,MATCH(G375,Herbs!B:B,0)))</f>
        <v>6</v>
      </c>
      <c r="J375" s="89">
        <f t="array" ref="J375">IF(G375="","", SWITCH(INDEX(Herbs!$A:$A,MATCH(G375,Herbs!$B:$B,0)),1,1,2,3,3,9,4,36,5,180,6,1080,0)*F375)</f>
        <v>3240</v>
      </c>
      <c r="K375" s="90" t="str">
        <f t="array" ref="K375">IF(G375="","",INDEX(Herbs!$E:$E,MATCH(G375,Herbs!$B:$B,0)))</f>
        <v>Wood</v>
      </c>
      <c r="L375" s="89"/>
      <c r="M375" s="91"/>
      <c r="N375" s="88" t="str">
        <f t="array" ref="N375">IF(M375="","",INDEX(Herbs!$J:$J,MATCH(M375,Herbs!$B:$B,0)))</f>
        <v/>
      </c>
      <c r="O375" s="88">
        <f t="array" ref="O375">IF(M375:M632="",0, INDEX(Herbs!A:A,MATCH(M375,Herbs!B:B,0)))</f>
        <v>0</v>
      </c>
      <c r="P375" s="89" t="str">
        <f t="array" ref="P375">IF(M375="","", SWITCH(INDEX(Herbs!$A:$A,MATCH(M375,Herbs!$B:$B,0)),1,1,2,3,3,9,4,36,5,180,6,1080,0)*L375)</f>
        <v/>
      </c>
      <c r="Q375" s="90" t="str">
        <f t="array" ref="Q375">IF(M375="","",INDEX(Herbs!$E:$E,MATCH(M375,Herbs!$B:$B,0)))</f>
        <v/>
      </c>
      <c r="R375" s="89"/>
      <c r="S375" s="91"/>
      <c r="T375" s="88" t="str">
        <f t="array" ref="T375">IF(S375="","",INDEX(Herbs!$J:$J,MATCH(S375,Herbs!$B:$B,0)))</f>
        <v/>
      </c>
      <c r="U375" s="88">
        <f t="array" ref="U375">IF(S375:S632="",0, INDEX(Herbs!A:A,MATCH(S375,Herbs!B:B,0)))</f>
        <v>0</v>
      </c>
      <c r="V375" s="89" t="str">
        <f t="array" ref="V375">IF(S375="","", SWITCH(INDEX(Herbs!$A:$A,MATCH(S375,Herbs!$B:$B,0)),1,1,2,3,3,9,4,36,5,180,6,1080,0)*R375)</f>
        <v/>
      </c>
      <c r="W375" s="90" t="str">
        <f t="array" ref="W375">IF(S375="","",INDEX(Herbs!$E:$E,MATCH(S375,Herbs!$B:$B,0)))</f>
        <v/>
      </c>
    </row>
    <row r="376" ht="41.25" customHeight="1">
      <c r="C376" s="75"/>
      <c r="D376" s="85" t="str">
        <f>C373</f>
        <v>True Wood Elixir</v>
      </c>
      <c r="E376" s="73" t="s">
        <v>325</v>
      </c>
      <c r="F376" s="86">
        <v>1.0</v>
      </c>
      <c r="G376" s="87" t="s">
        <v>403</v>
      </c>
      <c r="H376" s="88" t="str">
        <f t="array" ref="H376">IF(G376="","",INDEX(Herbs!$J:$J,MATCH(G376,Herbs!$B:$B,0)))</f>
        <v/>
      </c>
      <c r="I376" s="13">
        <f t="array" ref="I376">IF(G376:G632="",0, INDEX(Herbs!A:A,MATCH(G376,Herbs!B:B,0)))</f>
        <v>6</v>
      </c>
      <c r="J376" s="89">
        <f t="array" ref="J376">IF(G376="","", SWITCH(INDEX(Herbs!$A:$A,MATCH(G376,Herbs!$B:$B,0)),1,1,2,3,3,9,4,36,5,180,6,1080,0)*F376)</f>
        <v>1080</v>
      </c>
      <c r="K376" s="90" t="str">
        <f t="array" ref="K376">IF(G376="","",INDEX(Herbs!$E:$E,MATCH(G376,Herbs!$B:$B,0)))</f>
        <v>Dao Presence</v>
      </c>
      <c r="L376" s="89"/>
      <c r="M376" s="91"/>
      <c r="N376" s="88" t="str">
        <f t="array" ref="N376">IF(M376="","",INDEX(Herbs!$J:$J,MATCH(M376,Herbs!$B:$B,0)))</f>
        <v/>
      </c>
      <c r="O376" s="88">
        <f t="array" ref="O376">IF(M376:M632="",0, INDEX(Herbs!A:A,MATCH(M376,Herbs!B:B,0)))</f>
        <v>0</v>
      </c>
      <c r="P376" s="89" t="str">
        <f t="array" ref="P376">IF(M376="","", SWITCH(INDEX(Herbs!$A:$A,MATCH(M376,Herbs!$B:$B,0)),1,1,2,3,3,9,4,36,5,180,6,1080,0)*L376)</f>
        <v/>
      </c>
      <c r="Q376" s="90" t="str">
        <f t="array" ref="Q376">IF(M376="","",INDEX(Herbs!$E:$E,MATCH(M376,Herbs!$B:$B,0)))</f>
        <v/>
      </c>
      <c r="R376" s="89"/>
      <c r="S376" s="91"/>
      <c r="T376" s="88" t="str">
        <f t="array" ref="T376">IF(S376="","",INDEX(Herbs!$J:$J,MATCH(S376,Herbs!$B:$B,0)))</f>
        <v/>
      </c>
      <c r="U376" s="88">
        <f t="array" ref="U376">IF(S376:S632="",0, INDEX(Herbs!A:A,MATCH(S376,Herbs!B:B,0)))</f>
        <v>0</v>
      </c>
      <c r="V376" s="89" t="str">
        <f t="array" ref="V376">IF(S376="","", SWITCH(INDEX(Herbs!$A:$A,MATCH(S376,Herbs!$B:$B,0)),1,1,2,3,3,9,4,36,5,180,6,1080,0)*R376)</f>
        <v/>
      </c>
      <c r="W376" s="90" t="str">
        <f t="array" ref="W376">IF(S376="","",INDEX(Herbs!$E:$E,MATCH(S376,Herbs!$B:$B,0)))</f>
        <v/>
      </c>
    </row>
    <row r="377" ht="41.25" customHeight="1">
      <c r="A377" s="92"/>
      <c r="B377" s="92"/>
      <c r="C377" s="93"/>
      <c r="D377" s="94" t="str">
        <f>C373</f>
        <v>True Wood Elixir</v>
      </c>
      <c r="E377" s="95" t="s">
        <v>326</v>
      </c>
      <c r="F377" s="96">
        <v>1.0</v>
      </c>
      <c r="G377" s="97" t="s">
        <v>379</v>
      </c>
      <c r="H377" s="98" t="str">
        <f t="array" ref="H377">IF(G377="","",INDEX(Herbs!$J:$J,MATCH(G377,Herbs!$B:$B,0)))</f>
        <v/>
      </c>
      <c r="I377" s="99">
        <f t="array" ref="I377">IF(G377:G632="",0, INDEX(Herbs!A:A,MATCH(G377,Herbs!B:B,0)))</f>
        <v>6</v>
      </c>
      <c r="J377" s="100">
        <f t="array" ref="J377">IF(G377="","", SWITCH(INDEX(Herbs!$A:$A,MATCH(G377,Herbs!$B:$B,0)),1,1,2,3,3,9,4,36,5,180,6,1080,0)*F377)</f>
        <v>1080</v>
      </c>
      <c r="K377" s="101" t="str">
        <f t="array" ref="K377">IF(G377="","",INDEX(Herbs!$G:$G,MATCH(G377,Herbs!$B:$B,0)))</f>
        <v>Heat</v>
      </c>
      <c r="L377" s="100"/>
      <c r="M377" s="97"/>
      <c r="N377" s="98" t="str">
        <f t="array" ref="N377">IF(M377="","",INDEX(Herbs!$J:$J,MATCH(M377,Herbs!$B:$B,0)))</f>
        <v/>
      </c>
      <c r="O377" s="98">
        <f t="array" ref="O377">IF(M377:M632="",0, INDEX(Herbs!A:A,MATCH(M377,Herbs!B:B,0)))</f>
        <v>0</v>
      </c>
      <c r="P377" s="100" t="str">
        <f t="array" ref="P377">IF(M377="","", SWITCH(INDEX(Herbs!$A:$A,MATCH(M377,Herbs!$B:$B,0)),1,1,2,3,3,9,4,36,5,180,6,1080,0)*L377)</f>
        <v/>
      </c>
      <c r="Q377" s="101" t="str">
        <f t="array" ref="Q377">IF(M377="","",INDEX(Herbs!$G:$G,MATCH(M377,Herbs!$B:$B,0)))</f>
        <v/>
      </c>
      <c r="R377" s="100"/>
      <c r="S377" s="97"/>
      <c r="T377" s="98" t="str">
        <f t="array" ref="T377">IF(S377="","",INDEX(Herbs!$J:$J,MATCH(S377,Herbs!$B:$B,0)))</f>
        <v/>
      </c>
      <c r="U377" s="98">
        <f t="array" ref="U377">IF(S377:S632="",0, INDEX(Herbs!A:A,MATCH(S377,Herbs!B:B,0)))</f>
        <v>0</v>
      </c>
      <c r="V377" s="100" t="str">
        <f t="array" ref="V377">IF(S377="","", SWITCH(INDEX(Herbs!$A:$A,MATCH(S377,Herbs!$B:$B,0)),1,1,2,3,3,9,4,36,5,180,6,1080,0)*R377)</f>
        <v/>
      </c>
      <c r="W377" s="101" t="str">
        <f t="array" ref="W377">IF(S377="","",INDEX(Herbs!$G:$G,MATCH(S377,Herbs!$B:$B,0)))</f>
        <v/>
      </c>
    </row>
    <row r="378" ht="41.25" customHeight="1">
      <c r="A378" s="82" t="s">
        <v>199</v>
      </c>
      <c r="B378" s="83">
        <v>1.0</v>
      </c>
      <c r="C378" s="84" t="s">
        <v>198</v>
      </c>
      <c r="D378" s="85" t="str">
        <f>C378</f>
        <v>Novice Healing Elixir</v>
      </c>
      <c r="E378" s="85" t="s">
        <v>320</v>
      </c>
      <c r="F378" s="86">
        <v>1.0</v>
      </c>
      <c r="G378" s="87" t="s">
        <v>357</v>
      </c>
      <c r="H378" s="88" t="str">
        <f t="array" ref="H378">IF(G378="","",INDEX(Herbs!$J:$J,MATCH(G378,Herbs!$B:$B,0)))</f>
        <v/>
      </c>
      <c r="I378" s="13">
        <f t="array" ref="I378">IF(G378:G632="",0, INDEX(Herbs!A:A,MATCH(G378,Herbs!B:B,0)))</f>
        <v>1</v>
      </c>
      <c r="J378" s="89">
        <f t="array" ref="J378">IF(G378="","", SWITCH(INDEX(Herbs!$A:$A,MATCH(G378,Herbs!$B:$B,0)),1,1,2,3,3,9,4,36,5,180,6,1080,0)*F378)</f>
        <v>1</v>
      </c>
      <c r="K378" s="90" t="str">
        <f t="array" ref="K378">IF(G378="","",INDEX(Herbs!$C:$C,MATCH(G378,Herbs!$B:$B,0)))</f>
        <v>Mending</v>
      </c>
      <c r="L378" s="89">
        <v>1.0</v>
      </c>
      <c r="M378" s="91" t="s">
        <v>341</v>
      </c>
      <c r="N378" s="88" t="str">
        <f t="array" ref="N378">IF(M378="","",INDEX(Herbs!$J:$J,MATCH(M378,Herbs!$B:$B,0)))</f>
        <v/>
      </c>
      <c r="O378" s="88">
        <f t="array" ref="O378">IF(M378:M632="",0, INDEX(Herbs!A:A,MATCH(M378,Herbs!B:B,0)))</f>
        <v>1</v>
      </c>
      <c r="P378" s="89">
        <f t="array" ref="P378">IF(M378="","", SWITCH(INDEX(Herbs!$A:$A,MATCH(M378,Herbs!$B:$B,0)),1,1,2,3,3,9,4,36,5,180,6,1080,0)*L378)</f>
        <v>1</v>
      </c>
      <c r="Q378" s="90" t="str">
        <f t="array" ref="Q378">IF(M378="","",INDEX(Herbs!$C:$C,MATCH(M378,Herbs!$B:$B,0)))</f>
        <v>Mending</v>
      </c>
      <c r="R378" s="89"/>
      <c r="S378" s="91"/>
      <c r="T378" s="88" t="str">
        <f t="array" ref="T378">IF(S378="","",INDEX(Herbs!$J:$J,MATCH(S378,Herbs!$B:$B,0)))</f>
        <v/>
      </c>
      <c r="U378" s="88">
        <f t="array" ref="U378">IF(S378:S632="",0, INDEX(Herbs!A:A,MATCH(S378,Herbs!B:B,0)))</f>
        <v>0</v>
      </c>
      <c r="V378" s="89" t="str">
        <f t="array" ref="V378">IF(S378="","", SWITCH(INDEX(Herbs!$A:$A,MATCH(S378,Herbs!$B:$B,0)),1,1,2,3,3,9,4,36,5,180,6,1080,0)*R378)</f>
        <v/>
      </c>
      <c r="W378" s="90" t="str">
        <f t="array" ref="W378">IF(S378="","",INDEX(Herbs!$C:$C,MATCH(S378,Herbs!$B:$B,0)))</f>
        <v/>
      </c>
    </row>
    <row r="379" ht="41.25" customHeight="1">
      <c r="C379" s="75"/>
      <c r="D379" s="85" t="str">
        <f>C378</f>
        <v>Novice Healing Elixir</v>
      </c>
      <c r="E379" s="85" t="s">
        <v>322</v>
      </c>
      <c r="F379" s="89"/>
      <c r="G379" s="91"/>
      <c r="H379" s="88" t="str">
        <f t="array" ref="H379">IF(G379="","",INDEX(Herbs!$J:$J,MATCH(G379,Herbs!$B:$B,0)))</f>
        <v/>
      </c>
      <c r="I379" s="13">
        <f t="array" ref="I379">IF(G379:G632="",0, INDEX(Herbs!A:A,MATCH(G379,Herbs!B:B,0)))</f>
        <v>0</v>
      </c>
      <c r="J379" s="89" t="str">
        <f t="array" ref="J379">IF(G379="","", SWITCH(INDEX(Herbs!$A:$A,MATCH(G379,Herbs!$B:$B,0)),1,1,2,3,3,9,4,36,5,180,6,1080,0)*F379)</f>
        <v/>
      </c>
      <c r="K379" s="90" t="str">
        <f t="array" ref="K379">IF(G379="","",INDEX(Herbs!$C:$C,MATCH(G379,Herbs!$B:$B,0)))</f>
        <v/>
      </c>
      <c r="L379" s="89"/>
      <c r="M379" s="91"/>
      <c r="N379" s="88" t="str">
        <f t="array" ref="N379">IF(M379="","",INDEX(Herbs!$J:$J,MATCH(M379,Herbs!$B:$B,0)))</f>
        <v/>
      </c>
      <c r="O379" s="88">
        <f t="array" ref="O379">IF(M379:M632="",0, INDEX(Herbs!A:A,MATCH(M379,Herbs!B:B,0)))</f>
        <v>0</v>
      </c>
      <c r="P379" s="89" t="str">
        <f t="array" ref="P379">IF(M379="","", SWITCH(INDEX(Herbs!$A:$A,MATCH(M379,Herbs!$B:$B,0)),1,1,2,3,3,9,4,36,5,180,6,1080,0)*L379)</f>
        <v/>
      </c>
      <c r="Q379" s="90" t="str">
        <f t="array" ref="Q379">IF(M379="","",INDEX(Herbs!$C:$C,MATCH(M379,Herbs!$B:$B,0)))</f>
        <v/>
      </c>
      <c r="R379" s="89"/>
      <c r="S379" s="91"/>
      <c r="T379" s="88" t="str">
        <f t="array" ref="T379">IF(S379="","",INDEX(Herbs!$J:$J,MATCH(S379,Herbs!$B:$B,0)))</f>
        <v/>
      </c>
      <c r="U379" s="88">
        <f t="array" ref="U379">IF(S379:S632="",0, INDEX(Herbs!A:A,MATCH(S379,Herbs!B:B,0)))</f>
        <v>0</v>
      </c>
      <c r="V379" s="89" t="str">
        <f t="array" ref="V379">IF(S379="","", SWITCH(INDEX(Herbs!$A:$A,MATCH(S379,Herbs!$B:$B,0)),1,1,2,3,3,9,4,36,5,180,6,1080,0)*R379)</f>
        <v/>
      </c>
      <c r="W379" s="90" t="str">
        <f t="array" ref="W379">IF(S379="","",INDEX(Herbs!$C:$C,MATCH(S379,Herbs!$B:$B,0)))</f>
        <v/>
      </c>
    </row>
    <row r="380" ht="41.25" customHeight="1">
      <c r="C380" s="75"/>
      <c r="D380" s="85" t="str">
        <f>C378</f>
        <v>Novice Healing Elixir</v>
      </c>
      <c r="E380" s="73" t="s">
        <v>323</v>
      </c>
      <c r="F380" s="86">
        <v>1.0</v>
      </c>
      <c r="G380" s="87" t="s">
        <v>414</v>
      </c>
      <c r="H380" s="88" t="str">
        <f t="array" ref="H380">IF(G380="","",INDEX(Herbs!$J:$J,MATCH(G380,Herbs!$B:$B,0)))</f>
        <v/>
      </c>
      <c r="I380" s="13">
        <f t="array" ref="I380">IF(G380:G632="",0, INDEX(Herbs!A:A,MATCH(G380,Herbs!B:B,0)))</f>
        <v>1</v>
      </c>
      <c r="J380" s="89">
        <f t="array" ref="J380">IF(G380="","", SWITCH(INDEX(Herbs!$A:$A,MATCH(G380,Herbs!$B:$B,0)),1,1,2,3,3,9,4,36,5,180,6,1080,0)*F380)</f>
        <v>1</v>
      </c>
      <c r="K380" s="90" t="str">
        <f t="array" ref="K380">IF(G380="","",INDEX(Herbs!$E:$E,MATCH(G380,Herbs!$B:$B,0)))</f>
        <v>Strengthening</v>
      </c>
      <c r="L380" s="89">
        <v>1.0</v>
      </c>
      <c r="M380" s="91" t="s">
        <v>414</v>
      </c>
      <c r="N380" s="88" t="str">
        <f t="array" ref="N380">IF(M380="","",INDEX(Herbs!$J:$J,MATCH(M380,Herbs!$B:$B,0)))</f>
        <v/>
      </c>
      <c r="O380" s="88">
        <f t="array" ref="O380">IF(M380:M632="",0, INDEX(Herbs!A:A,MATCH(M380,Herbs!B:B,0)))</f>
        <v>1</v>
      </c>
      <c r="P380" s="89">
        <f t="array" ref="P380">IF(M380="","", SWITCH(INDEX(Herbs!$A:$A,MATCH(M380,Herbs!$B:$B,0)),1,1,2,3,3,9,4,36,5,180,6,1080,0)*L380)</f>
        <v>1</v>
      </c>
      <c r="Q380" s="90" t="str">
        <f t="array" ref="Q380">IF(M380="","",INDEX(Herbs!$E:$E,MATCH(M380,Herbs!$B:$B,0)))</f>
        <v>Strengthening</v>
      </c>
      <c r="R380" s="89"/>
      <c r="S380" s="91"/>
      <c r="T380" s="88" t="str">
        <f t="array" ref="T380">IF(S380="","",INDEX(Herbs!$J:$J,MATCH(S380,Herbs!$B:$B,0)))</f>
        <v/>
      </c>
      <c r="U380" s="88">
        <f t="array" ref="U380">IF(S380:S632="",0, INDEX(Herbs!A:A,MATCH(S380,Herbs!B:B,0)))</f>
        <v>0</v>
      </c>
      <c r="V380" s="89" t="str">
        <f t="array" ref="V380">IF(S380="","", SWITCH(INDEX(Herbs!$A:$A,MATCH(S380,Herbs!$B:$B,0)),1,1,2,3,3,9,4,36,5,180,6,1080,0)*R380)</f>
        <v/>
      </c>
      <c r="W380" s="90" t="str">
        <f t="array" ref="W380">IF(S380="","",INDEX(Herbs!$E:$E,MATCH(S380,Herbs!$B:$B,0)))</f>
        <v/>
      </c>
    </row>
    <row r="381" ht="41.25" customHeight="1">
      <c r="C381" s="75"/>
      <c r="D381" s="85" t="str">
        <f>C378</f>
        <v>Novice Healing Elixir</v>
      </c>
      <c r="E381" s="73" t="s">
        <v>325</v>
      </c>
      <c r="F381" s="86"/>
      <c r="G381" s="87"/>
      <c r="H381" s="88" t="str">
        <f t="array" ref="H381">IF(G381="","",INDEX(Herbs!$J:$J,MATCH(G381,Herbs!$B:$B,0)))</f>
        <v/>
      </c>
      <c r="I381" s="13">
        <f t="array" ref="I381">IF(G381:G632="",0, INDEX(Herbs!A:A,MATCH(G381,Herbs!B:B,0)))</f>
        <v>0</v>
      </c>
      <c r="J381" s="89" t="str">
        <f t="array" ref="J381">IF(G381="","", SWITCH(INDEX(Herbs!$A:$A,MATCH(G381,Herbs!$B:$B,0)),1,1,2,3,3,9,4,36,5,180,6,1080,0)*F381)</f>
        <v/>
      </c>
      <c r="K381" s="90" t="str">
        <f t="array" ref="K381">IF(G381="","",INDEX(Herbs!$E:$E,MATCH(G381,Herbs!$B:$B,0)))</f>
        <v/>
      </c>
      <c r="L381" s="89"/>
      <c r="M381" s="91"/>
      <c r="N381" s="88" t="str">
        <f t="array" ref="N381">IF(M381="","",INDEX(Herbs!$J:$J,MATCH(M381,Herbs!$B:$B,0)))</f>
        <v/>
      </c>
      <c r="O381" s="88">
        <f t="array" ref="O381">IF(M381:M632="",0, INDEX(Herbs!A:A,MATCH(M381,Herbs!B:B,0)))</f>
        <v>0</v>
      </c>
      <c r="P381" s="89" t="str">
        <f t="array" ref="P381">IF(M381="","", SWITCH(INDEX(Herbs!$A:$A,MATCH(M381,Herbs!$B:$B,0)),1,1,2,3,3,9,4,36,5,180,6,1080,0)*L381)</f>
        <v/>
      </c>
      <c r="Q381" s="90" t="str">
        <f t="array" ref="Q381">IF(M381="","",INDEX(Herbs!$E:$E,MATCH(M381,Herbs!$B:$B,0)))</f>
        <v/>
      </c>
      <c r="R381" s="89"/>
      <c r="S381" s="91"/>
      <c r="T381" s="88" t="str">
        <f t="array" ref="T381">IF(S381="","",INDEX(Herbs!$J:$J,MATCH(S381,Herbs!$B:$B,0)))</f>
        <v/>
      </c>
      <c r="U381" s="88">
        <f t="array" ref="U381">IF(S381:S632="",0, INDEX(Herbs!A:A,MATCH(S381,Herbs!B:B,0)))</f>
        <v>0</v>
      </c>
      <c r="V381" s="89" t="str">
        <f t="array" ref="V381">IF(S381="","", SWITCH(INDEX(Herbs!$A:$A,MATCH(S381,Herbs!$B:$B,0)),1,1,2,3,3,9,4,36,5,180,6,1080,0)*R381)</f>
        <v/>
      </c>
      <c r="W381" s="90" t="str">
        <f t="array" ref="W381">IF(S381="","",INDEX(Herbs!$E:$E,MATCH(S381,Herbs!$B:$B,0)))</f>
        <v/>
      </c>
    </row>
    <row r="382" ht="41.25" customHeight="1">
      <c r="A382" s="92"/>
      <c r="B382" s="92"/>
      <c r="C382" s="93"/>
      <c r="D382" s="94" t="str">
        <f>C378</f>
        <v>Novice Healing Elixir</v>
      </c>
      <c r="E382" s="95" t="s">
        <v>326</v>
      </c>
      <c r="F382" s="96">
        <v>1.0</v>
      </c>
      <c r="G382" s="97" t="s">
        <v>341</v>
      </c>
      <c r="H382" s="98" t="str">
        <f t="array" ref="H382">IF(G382="","",INDEX(Herbs!$J:$J,MATCH(G382,Herbs!$B:$B,0)))</f>
        <v/>
      </c>
      <c r="I382" s="99">
        <f t="array" ref="I382">IF(G382:G632="",0, INDEX(Herbs!A:A,MATCH(G382,Herbs!B:B,0)))</f>
        <v>1</v>
      </c>
      <c r="J382" s="100">
        <f t="array" ref="J382">IF(G382="","", SWITCH(INDEX(Herbs!$A:$A,MATCH(G382,Herbs!$B:$B,0)),1,1,2,3,3,9,4,36,5,180,6,1080,0)*F382)</f>
        <v>1</v>
      </c>
      <c r="K382" s="101" t="str">
        <f t="array" ref="K382">IF(G382="","",INDEX(Herbs!$G:$G,MATCH(G382,Herbs!$B:$B,0)))</f>
        <v>Cold</v>
      </c>
      <c r="L382" s="100">
        <v>1.0</v>
      </c>
      <c r="M382" s="97" t="s">
        <v>384</v>
      </c>
      <c r="N382" s="98" t="str">
        <f t="array" ref="N382">IF(M382="","",INDEX(Herbs!$J:$J,MATCH(M382,Herbs!$B:$B,0)))</f>
        <v/>
      </c>
      <c r="O382" s="98">
        <f t="array" ref="O382">IF(M382:M632="",0, INDEX(Herbs!A:A,MATCH(M382,Herbs!B:B,0)))</f>
        <v>1</v>
      </c>
      <c r="P382" s="100">
        <f t="array" ref="P382">IF(M382="","", SWITCH(INDEX(Herbs!$A:$A,MATCH(M382,Herbs!$B:$B,0)),1,1,2,3,3,9,4,36,5,180,6,1080,0)*L382)</f>
        <v>1</v>
      </c>
      <c r="Q382" s="101" t="str">
        <f t="array" ref="Q382">IF(M382="","",INDEX(Herbs!$G:$G,MATCH(M382,Herbs!$B:$B,0)))</f>
        <v>Balanced</v>
      </c>
      <c r="R382" s="100"/>
      <c r="S382" s="97"/>
      <c r="T382" s="98" t="str">
        <f t="array" ref="T382">IF(S382="","",INDEX(Herbs!$J:$J,MATCH(S382,Herbs!$B:$B,0)))</f>
        <v/>
      </c>
      <c r="U382" s="98">
        <f t="array" ref="U382">IF(S382:S632="",0, INDEX(Herbs!A:A,MATCH(S382,Herbs!B:B,0)))</f>
        <v>0</v>
      </c>
      <c r="V382" s="100" t="str">
        <f t="array" ref="V382">IF(S382="","", SWITCH(INDEX(Herbs!$A:$A,MATCH(S382,Herbs!$B:$B,0)),1,1,2,3,3,9,4,36,5,180,6,1080,0)*R382)</f>
        <v/>
      </c>
      <c r="W382" s="101" t="str">
        <f t="array" ref="W382">IF(S382="","",INDEX(Herbs!$G:$G,MATCH(S382,Herbs!$B:$B,0)))</f>
        <v/>
      </c>
    </row>
    <row r="383" ht="41.25" customHeight="1">
      <c r="A383" s="82" t="s">
        <v>199</v>
      </c>
      <c r="B383" s="83">
        <v>1.0</v>
      </c>
      <c r="C383" s="84" t="s">
        <v>201</v>
      </c>
      <c r="D383" s="85" t="str">
        <f>C383</f>
        <v>Minor Healing Elixir</v>
      </c>
      <c r="E383" s="85" t="s">
        <v>320</v>
      </c>
      <c r="F383" s="86">
        <v>1.0</v>
      </c>
      <c r="G383" s="87" t="s">
        <v>357</v>
      </c>
      <c r="H383" s="88" t="str">
        <f t="array" ref="H383">IF(G383="","",INDEX(Herbs!$J:$J,MATCH(G383,Herbs!$B:$B,0)))</f>
        <v/>
      </c>
      <c r="I383" s="13">
        <f t="array" ref="I383">IF(G383:G632="",0, INDEX(Herbs!A:A,MATCH(G383,Herbs!B:B,0)))</f>
        <v>1</v>
      </c>
      <c r="J383" s="89">
        <f t="array" ref="J383">IF(G383="","", SWITCH(INDEX(Herbs!$A:$A,MATCH(G383,Herbs!$B:$B,0)),1,1,2,3,3,9,4,36,5,180,6,1080,0)*F383)</f>
        <v>1</v>
      </c>
      <c r="K383" s="90" t="str">
        <f t="array" ref="K383">IF(G383="","",INDEX(Herbs!$C:$C,MATCH(G383,Herbs!$B:$B,0)))</f>
        <v>Mending</v>
      </c>
      <c r="L383" s="89">
        <v>1.0</v>
      </c>
      <c r="M383" s="91" t="s">
        <v>341</v>
      </c>
      <c r="N383" s="88" t="str">
        <f t="array" ref="N383">IF(M383="","",INDEX(Herbs!$J:$J,MATCH(M383,Herbs!$B:$B,0)))</f>
        <v/>
      </c>
      <c r="O383" s="88">
        <f t="array" ref="O383">IF(M383:M632="",0, INDEX(Herbs!A:A,MATCH(M383,Herbs!B:B,0)))</f>
        <v>1</v>
      </c>
      <c r="P383" s="89">
        <f t="array" ref="P383">IF(M383="","", SWITCH(INDEX(Herbs!$A:$A,MATCH(M383,Herbs!$B:$B,0)),1,1,2,3,3,9,4,36,5,180,6,1080,0)*L383)</f>
        <v>1</v>
      </c>
      <c r="Q383" s="90" t="str">
        <f t="array" ref="Q383">IF(M383="","",INDEX(Herbs!$C:$C,MATCH(M383,Herbs!$B:$B,0)))</f>
        <v>Mending</v>
      </c>
      <c r="R383" s="89"/>
      <c r="S383" s="91"/>
      <c r="T383" s="88" t="str">
        <f t="array" ref="T383">IF(S383="","",INDEX(Herbs!$J:$J,MATCH(S383,Herbs!$B:$B,0)))</f>
        <v/>
      </c>
      <c r="U383" s="88">
        <f t="array" ref="U383">IF(S383:S632="",0, INDEX(Herbs!A:A,MATCH(S383,Herbs!B:B,0)))</f>
        <v>0</v>
      </c>
      <c r="V383" s="89" t="str">
        <f t="array" ref="V383">IF(S383="","", SWITCH(INDEX(Herbs!$A:$A,MATCH(S383,Herbs!$B:$B,0)),1,1,2,3,3,9,4,36,5,180,6,1080,0)*R383)</f>
        <v/>
      </c>
      <c r="W383" s="90" t="str">
        <f t="array" ref="W383">IF(S383="","",INDEX(Herbs!$C:$C,MATCH(S383,Herbs!$B:$B,0)))</f>
        <v/>
      </c>
    </row>
    <row r="384" ht="41.25" customHeight="1">
      <c r="C384" s="75"/>
      <c r="D384" s="85" t="str">
        <f>C383</f>
        <v>Minor Healing Elixir</v>
      </c>
      <c r="E384" s="85" t="s">
        <v>322</v>
      </c>
      <c r="F384" s="89"/>
      <c r="G384" s="91"/>
      <c r="H384" s="88" t="str">
        <f t="array" ref="H384">IF(G384="","",INDEX(Herbs!$J:$J,MATCH(G384,Herbs!$B:$B,0)))</f>
        <v/>
      </c>
      <c r="I384" s="13">
        <f t="array" ref="I384">IF(G384:G632="",0, INDEX(Herbs!A:A,MATCH(G384,Herbs!B:B,0)))</f>
        <v>0</v>
      </c>
      <c r="J384" s="89" t="str">
        <f t="array" ref="J384">IF(G384="","", SWITCH(INDEX(Herbs!$A:$A,MATCH(G384,Herbs!$B:$B,0)),1,1,2,3,3,9,4,36,5,180,6,1080,0)*F384)</f>
        <v/>
      </c>
      <c r="K384" s="90" t="str">
        <f t="array" ref="K384">IF(G384="","",INDEX(Herbs!$C:$C,MATCH(G384,Herbs!$B:$B,0)))</f>
        <v/>
      </c>
      <c r="L384" s="89"/>
      <c r="M384" s="91"/>
      <c r="N384" s="88" t="str">
        <f t="array" ref="N384">IF(M384="","",INDEX(Herbs!$J:$J,MATCH(M384,Herbs!$B:$B,0)))</f>
        <v/>
      </c>
      <c r="O384" s="88">
        <f t="array" ref="O384">IF(M384:M632="",0, INDEX(Herbs!A:A,MATCH(M384,Herbs!B:B,0)))</f>
        <v>0</v>
      </c>
      <c r="P384" s="89" t="str">
        <f t="array" ref="P384">IF(M384="","", SWITCH(INDEX(Herbs!$A:$A,MATCH(M384,Herbs!$B:$B,0)),1,1,2,3,3,9,4,36,5,180,6,1080,0)*L384)</f>
        <v/>
      </c>
      <c r="Q384" s="90" t="str">
        <f t="array" ref="Q384">IF(M384="","",INDEX(Herbs!$C:$C,MATCH(M384,Herbs!$B:$B,0)))</f>
        <v/>
      </c>
      <c r="R384" s="89"/>
      <c r="S384" s="91"/>
      <c r="T384" s="88" t="str">
        <f t="array" ref="T384">IF(S384="","",INDEX(Herbs!$J:$J,MATCH(S384,Herbs!$B:$B,0)))</f>
        <v/>
      </c>
      <c r="U384" s="88">
        <f t="array" ref="U384">IF(S384:S632="",0, INDEX(Herbs!A:A,MATCH(S384,Herbs!B:B,0)))</f>
        <v>0</v>
      </c>
      <c r="V384" s="89" t="str">
        <f t="array" ref="V384">IF(S384="","", SWITCH(INDEX(Herbs!$A:$A,MATCH(S384,Herbs!$B:$B,0)),1,1,2,3,3,9,4,36,5,180,6,1080,0)*R384)</f>
        <v/>
      </c>
      <c r="W384" s="90" t="str">
        <f t="array" ref="W384">IF(S384="","",INDEX(Herbs!$C:$C,MATCH(S384,Herbs!$B:$B,0)))</f>
        <v/>
      </c>
    </row>
    <row r="385" ht="41.25" customHeight="1">
      <c r="C385" s="75"/>
      <c r="D385" s="85" t="str">
        <f>C383</f>
        <v>Minor Healing Elixir</v>
      </c>
      <c r="E385" s="73" t="s">
        <v>323</v>
      </c>
      <c r="F385" s="86">
        <v>3.0</v>
      </c>
      <c r="G385" s="87" t="s">
        <v>341</v>
      </c>
      <c r="H385" s="88" t="str">
        <f t="array" ref="H385">IF(G385="","",INDEX(Herbs!$J:$J,MATCH(G385,Herbs!$B:$B,0)))</f>
        <v/>
      </c>
      <c r="I385" s="13">
        <f t="array" ref="I385">IF(G385:G632="",0, INDEX(Herbs!A:A,MATCH(G385,Herbs!B:B,0)))</f>
        <v>1</v>
      </c>
      <c r="J385" s="89">
        <f t="array" ref="J385">IF(G385="","", SWITCH(INDEX(Herbs!$A:$A,MATCH(G385,Herbs!$B:$B,0)),1,1,2,3,3,9,4,36,5,180,6,1080,0)*F385)</f>
        <v>3</v>
      </c>
      <c r="K385" s="90" t="str">
        <f t="array" ref="K385">IF(G385="","",INDEX(Herbs!$E:$E,MATCH(G385,Herbs!$B:$B,0)))</f>
        <v>Enforcing</v>
      </c>
      <c r="L385" s="89">
        <v>1.0</v>
      </c>
      <c r="M385" s="91" t="s">
        <v>356</v>
      </c>
      <c r="N385" s="88" t="str">
        <f t="array" ref="N385">IF(M385="","",INDEX(Herbs!$J:$J,MATCH(M385,Herbs!$B:$B,0)))</f>
        <v/>
      </c>
      <c r="O385" s="88">
        <f t="array" ref="O385">IF(M385:M632="",0, INDEX(Herbs!A:A,MATCH(M385,Herbs!B:B,0)))</f>
        <v>2</v>
      </c>
      <c r="P385" s="89">
        <f t="array" ref="P385">IF(M385="","", SWITCH(INDEX(Herbs!$A:$A,MATCH(M385,Herbs!$B:$B,0)),1,1,2,3,3,9,4,36,5,180,6,1080,0)*L385)</f>
        <v>3</v>
      </c>
      <c r="Q385" s="90" t="str">
        <f t="array" ref="Q385">IF(M385="","",INDEX(Herbs!$E:$E,MATCH(M385,Herbs!$B:$B,0)))</f>
        <v>Enforcing</v>
      </c>
      <c r="R385" s="89"/>
      <c r="S385" s="91"/>
      <c r="T385" s="88" t="str">
        <f t="array" ref="T385">IF(S385="","",INDEX(Herbs!$J:$J,MATCH(S385,Herbs!$B:$B,0)))</f>
        <v/>
      </c>
      <c r="U385" s="88">
        <f t="array" ref="U385">IF(S385:S632="",0, INDEX(Herbs!A:A,MATCH(S385,Herbs!B:B,0)))</f>
        <v>0</v>
      </c>
      <c r="V385" s="89" t="str">
        <f t="array" ref="V385">IF(S385="","", SWITCH(INDEX(Herbs!$A:$A,MATCH(S385,Herbs!$B:$B,0)),1,1,2,3,3,9,4,36,5,180,6,1080,0)*R385)</f>
        <v/>
      </c>
      <c r="W385" s="90" t="str">
        <f t="array" ref="W385">IF(S385="","",INDEX(Herbs!$E:$E,MATCH(S385,Herbs!$B:$B,0)))</f>
        <v/>
      </c>
    </row>
    <row r="386" ht="41.25" customHeight="1">
      <c r="C386" s="75"/>
      <c r="D386" s="85" t="str">
        <f>C383</f>
        <v>Minor Healing Elixir</v>
      </c>
      <c r="E386" s="73" t="s">
        <v>325</v>
      </c>
      <c r="F386" s="86"/>
      <c r="G386" s="87"/>
      <c r="H386" s="88" t="str">
        <f t="array" ref="H386">IF(G386="","",INDEX(Herbs!$J:$J,MATCH(G386,Herbs!$B:$B,0)))</f>
        <v/>
      </c>
      <c r="I386" s="13">
        <f t="array" ref="I386">IF(G386:G632="",0, INDEX(Herbs!A:A,MATCH(G386,Herbs!B:B,0)))</f>
        <v>0</v>
      </c>
      <c r="J386" s="89" t="str">
        <f t="array" ref="J386">IF(G386="","", SWITCH(INDEX(Herbs!$A:$A,MATCH(G386,Herbs!$B:$B,0)),1,1,2,3,3,9,4,36,5,180,6,1080,0)*F386)</f>
        <v/>
      </c>
      <c r="K386" s="90" t="str">
        <f t="array" ref="K386">IF(G386="","",INDEX(Herbs!$E:$E,MATCH(G386,Herbs!$B:$B,0)))</f>
        <v/>
      </c>
      <c r="L386" s="89"/>
      <c r="M386" s="91"/>
      <c r="N386" s="88" t="str">
        <f t="array" ref="N386">IF(M386="","",INDEX(Herbs!$J:$J,MATCH(M386,Herbs!$B:$B,0)))</f>
        <v/>
      </c>
      <c r="O386" s="88">
        <f t="array" ref="O386">IF(M386:M632="",0, INDEX(Herbs!A:A,MATCH(M386,Herbs!B:B,0)))</f>
        <v>0</v>
      </c>
      <c r="P386" s="89" t="str">
        <f t="array" ref="P386">IF(M386="","", SWITCH(INDEX(Herbs!$A:$A,MATCH(M386,Herbs!$B:$B,0)),1,1,2,3,3,9,4,36,5,180,6,1080,0)*L386)</f>
        <v/>
      </c>
      <c r="Q386" s="90" t="str">
        <f t="array" ref="Q386">IF(M386="","",INDEX(Herbs!$E:$E,MATCH(M386,Herbs!$B:$B,0)))</f>
        <v/>
      </c>
      <c r="R386" s="89"/>
      <c r="S386" s="91"/>
      <c r="T386" s="88" t="str">
        <f t="array" ref="T386">IF(S386="","",INDEX(Herbs!$J:$J,MATCH(S386,Herbs!$B:$B,0)))</f>
        <v/>
      </c>
      <c r="U386" s="88">
        <f t="array" ref="U386">IF(S386:S632="",0, INDEX(Herbs!A:A,MATCH(S386,Herbs!B:B,0)))</f>
        <v>0</v>
      </c>
      <c r="V386" s="89" t="str">
        <f t="array" ref="V386">IF(S386="","", SWITCH(INDEX(Herbs!$A:$A,MATCH(S386,Herbs!$B:$B,0)),1,1,2,3,3,9,4,36,5,180,6,1080,0)*R386)</f>
        <v/>
      </c>
      <c r="W386" s="90" t="str">
        <f t="array" ref="W386">IF(S386="","",INDEX(Herbs!$E:$E,MATCH(S386,Herbs!$B:$B,0)))</f>
        <v/>
      </c>
    </row>
    <row r="387" ht="41.25" customHeight="1">
      <c r="A387" s="92"/>
      <c r="B387" s="92"/>
      <c r="C387" s="93"/>
      <c r="D387" s="94" t="str">
        <f>C383</f>
        <v>Minor Healing Elixir</v>
      </c>
      <c r="E387" s="95" t="s">
        <v>326</v>
      </c>
      <c r="F387" s="96">
        <v>1.0</v>
      </c>
      <c r="G387" s="97" t="s">
        <v>384</v>
      </c>
      <c r="H387" s="98" t="str">
        <f t="array" ref="H387">IF(G387="","",INDEX(Herbs!$J:$J,MATCH(G387,Herbs!$B:$B,0)))</f>
        <v/>
      </c>
      <c r="I387" s="99">
        <f t="array" ref="I387">IF(G387:G632="",0, INDEX(Herbs!A:A,MATCH(G387,Herbs!B:B,0)))</f>
        <v>1</v>
      </c>
      <c r="J387" s="100">
        <f t="array" ref="J387">IF(G387="","", SWITCH(INDEX(Herbs!$A:$A,MATCH(G387,Herbs!$B:$B,0)),1,1,2,3,3,9,4,36,5,180,6,1080,0)*F387)</f>
        <v>1</v>
      </c>
      <c r="K387" s="101" t="str">
        <f t="array" ref="K387">IF(G387="","",INDEX(Herbs!$G:$G,MATCH(G387,Herbs!$B:$B,0)))</f>
        <v>Balanced</v>
      </c>
      <c r="L387" s="100">
        <v>1.0</v>
      </c>
      <c r="M387" s="97" t="s">
        <v>384</v>
      </c>
      <c r="N387" s="98" t="str">
        <f t="array" ref="N387">IF(M387="","",INDEX(Herbs!$J:$J,MATCH(M387,Herbs!$B:$B,0)))</f>
        <v/>
      </c>
      <c r="O387" s="98">
        <f t="array" ref="O387">IF(M387:M632="",0, INDEX(Herbs!A:A,MATCH(M387,Herbs!B:B,0)))</f>
        <v>1</v>
      </c>
      <c r="P387" s="100">
        <f t="array" ref="P387">IF(M387="","", SWITCH(INDEX(Herbs!$A:$A,MATCH(M387,Herbs!$B:$B,0)),1,1,2,3,3,9,4,36,5,180,6,1080,0)*L387)</f>
        <v>1</v>
      </c>
      <c r="Q387" s="101" t="str">
        <f t="array" ref="Q387">IF(M387="","",INDEX(Herbs!$G:$G,MATCH(M387,Herbs!$B:$B,0)))</f>
        <v>Balanced</v>
      </c>
      <c r="R387" s="100"/>
      <c r="S387" s="97"/>
      <c r="T387" s="98" t="str">
        <f t="array" ref="T387">IF(S387="","",INDEX(Herbs!$J:$J,MATCH(S387,Herbs!$B:$B,0)))</f>
        <v/>
      </c>
      <c r="U387" s="98">
        <f t="array" ref="U387">IF(S387:S632="",0, INDEX(Herbs!A:A,MATCH(S387,Herbs!B:B,0)))</f>
        <v>0</v>
      </c>
      <c r="V387" s="100" t="str">
        <f t="array" ref="V387">IF(S387="","", SWITCH(INDEX(Herbs!$A:$A,MATCH(S387,Herbs!$B:$B,0)),1,1,2,3,3,9,4,36,5,180,6,1080,0)*R387)</f>
        <v/>
      </c>
      <c r="W387" s="101" t="str">
        <f t="array" ref="W387">IF(S387="","",INDEX(Herbs!$G:$G,MATCH(S387,Herbs!$B:$B,0)))</f>
        <v/>
      </c>
    </row>
    <row r="388" ht="41.25" customHeight="1">
      <c r="A388" s="82" t="s">
        <v>199</v>
      </c>
      <c r="B388" s="83">
        <v>2.0</v>
      </c>
      <c r="C388" s="84" t="s">
        <v>203</v>
      </c>
      <c r="D388" s="85" t="str">
        <f>C388</f>
        <v>Lesser Healing Elixir</v>
      </c>
      <c r="E388" s="85" t="s">
        <v>320</v>
      </c>
      <c r="F388" s="86">
        <v>6.0</v>
      </c>
      <c r="G388" s="87" t="s">
        <v>357</v>
      </c>
      <c r="H388" s="88" t="str">
        <f t="array" ref="H388">IF(G388="","",INDEX(Herbs!$J:$J,MATCH(G388,Herbs!$B:$B,0)))</f>
        <v/>
      </c>
      <c r="I388" s="13">
        <f t="array" ref="I388">IF(G388:G632="",0, INDEX(Herbs!A:A,MATCH(G388,Herbs!B:B,0)))</f>
        <v>1</v>
      </c>
      <c r="J388" s="89">
        <f t="array" ref="J388">IF(G388="","", SWITCH(INDEX(Herbs!$A:$A,MATCH(G388,Herbs!$B:$B,0)),1,1,2,3,3,9,4,36,5,180,6,1080,0)*F388)</f>
        <v>6</v>
      </c>
      <c r="K388" s="90" t="str">
        <f t="array" ref="K388">IF(G388="","",INDEX(Herbs!$C:$C,MATCH(G388,Herbs!$B:$B,0)))</f>
        <v>Mending</v>
      </c>
      <c r="L388" s="89">
        <v>2.0</v>
      </c>
      <c r="M388" s="91" t="s">
        <v>344</v>
      </c>
      <c r="N388" s="88" t="str">
        <f t="array" ref="N388">IF(M388="","",INDEX(Herbs!$J:$J,MATCH(M388,Herbs!$B:$B,0)))</f>
        <v/>
      </c>
      <c r="O388" s="88">
        <f t="array" ref="O388">IF(M388:M632="",0, INDEX(Herbs!A:A,MATCH(M388,Herbs!B:B,0)))</f>
        <v>2</v>
      </c>
      <c r="P388" s="89">
        <f t="array" ref="P388">IF(M388="","", SWITCH(INDEX(Herbs!$A:$A,MATCH(M388,Herbs!$B:$B,0)),1,1,2,3,3,9,4,36,5,180,6,1080,0)*L388)</f>
        <v>6</v>
      </c>
      <c r="Q388" s="90" t="str">
        <f t="array" ref="Q388">IF(M388="","",INDEX(Herbs!$C:$C,MATCH(M388,Herbs!$B:$B,0)))</f>
        <v>Mending</v>
      </c>
      <c r="R388" s="89"/>
      <c r="S388" s="91"/>
      <c r="T388" s="88" t="str">
        <f t="array" ref="T388">IF(S388="","",INDEX(Herbs!$J:$J,MATCH(S388,Herbs!$B:$B,0)))</f>
        <v/>
      </c>
      <c r="U388" s="88">
        <f t="array" ref="U388">IF(S388:S632="",0, INDEX(Herbs!A:A,MATCH(S388,Herbs!B:B,0)))</f>
        <v>0</v>
      </c>
      <c r="V388" s="89" t="str">
        <f t="array" ref="V388">IF(S388="","", SWITCH(INDEX(Herbs!$A:$A,MATCH(S388,Herbs!$B:$B,0)),1,1,2,3,3,9,4,36,5,180,6,1080,0)*R388)</f>
        <v/>
      </c>
      <c r="W388" s="90" t="str">
        <f t="array" ref="W388">IF(S388="","",INDEX(Herbs!$C:$C,MATCH(S388,Herbs!$B:$B,0)))</f>
        <v/>
      </c>
    </row>
    <row r="389" ht="41.25" customHeight="1">
      <c r="C389" s="75"/>
      <c r="D389" s="85" t="str">
        <f>C388</f>
        <v>Lesser Healing Elixir</v>
      </c>
      <c r="E389" s="85" t="s">
        <v>322</v>
      </c>
      <c r="F389" s="89"/>
      <c r="G389" s="91"/>
      <c r="H389" s="88" t="str">
        <f t="array" ref="H389">IF(G389="","",INDEX(Herbs!$J:$J,MATCH(G389,Herbs!$B:$B,0)))</f>
        <v/>
      </c>
      <c r="I389" s="13">
        <f t="array" ref="I389">IF(G389:G632="",0, INDEX(Herbs!A:A,MATCH(G389,Herbs!B:B,0)))</f>
        <v>0</v>
      </c>
      <c r="J389" s="89" t="str">
        <f t="array" ref="J389">IF(G389="","", SWITCH(INDEX(Herbs!$A:$A,MATCH(G389,Herbs!$B:$B,0)),1,1,2,3,3,9,4,36,5,180,6,1080,0)*F389)</f>
        <v/>
      </c>
      <c r="K389" s="90" t="str">
        <f t="array" ref="K389">IF(G389="","",INDEX(Herbs!$C:$C,MATCH(G389,Herbs!$B:$B,0)))</f>
        <v/>
      </c>
      <c r="L389" s="89"/>
      <c r="M389" s="91"/>
      <c r="N389" s="88" t="str">
        <f t="array" ref="N389">IF(M389="","",INDEX(Herbs!$J:$J,MATCH(M389,Herbs!$B:$B,0)))</f>
        <v/>
      </c>
      <c r="O389" s="88">
        <f t="array" ref="O389">IF(M389:M632="",0, INDEX(Herbs!A:A,MATCH(M389,Herbs!B:B,0)))</f>
        <v>0</v>
      </c>
      <c r="P389" s="89" t="str">
        <f t="array" ref="P389">IF(M389="","", SWITCH(INDEX(Herbs!$A:$A,MATCH(M389,Herbs!$B:$B,0)),1,1,2,3,3,9,4,36,5,180,6,1080,0)*L389)</f>
        <v/>
      </c>
      <c r="Q389" s="90" t="str">
        <f t="array" ref="Q389">IF(M389="","",INDEX(Herbs!$C:$C,MATCH(M389,Herbs!$B:$B,0)))</f>
        <v/>
      </c>
      <c r="R389" s="89"/>
      <c r="S389" s="91"/>
      <c r="T389" s="88" t="str">
        <f t="array" ref="T389">IF(S389="","",INDEX(Herbs!$J:$J,MATCH(S389,Herbs!$B:$B,0)))</f>
        <v/>
      </c>
      <c r="U389" s="88">
        <f t="array" ref="U389">IF(S389:S632="",0, INDEX(Herbs!A:A,MATCH(S389,Herbs!B:B,0)))</f>
        <v>0</v>
      </c>
      <c r="V389" s="89" t="str">
        <f t="array" ref="V389">IF(S389="","", SWITCH(INDEX(Herbs!$A:$A,MATCH(S389,Herbs!$B:$B,0)),1,1,2,3,3,9,4,36,5,180,6,1080,0)*R389)</f>
        <v/>
      </c>
      <c r="W389" s="90" t="str">
        <f t="array" ref="W389">IF(S389="","",INDEX(Herbs!$C:$C,MATCH(S389,Herbs!$B:$B,0)))</f>
        <v/>
      </c>
    </row>
    <row r="390" ht="41.25" customHeight="1">
      <c r="C390" s="75"/>
      <c r="D390" s="85" t="str">
        <f>C388</f>
        <v>Lesser Healing Elixir</v>
      </c>
      <c r="E390" s="73" t="s">
        <v>323</v>
      </c>
      <c r="F390" s="86">
        <v>3.0</v>
      </c>
      <c r="G390" s="87" t="s">
        <v>341</v>
      </c>
      <c r="H390" s="88" t="str">
        <f t="array" ref="H390">IF(G390="","",INDEX(Herbs!$J:$J,MATCH(G390,Herbs!$B:$B,0)))</f>
        <v/>
      </c>
      <c r="I390" s="13">
        <f t="array" ref="I390">IF(G390:G632="",0, INDEX(Herbs!A:A,MATCH(G390,Herbs!B:B,0)))</f>
        <v>1</v>
      </c>
      <c r="J390" s="89">
        <f t="array" ref="J390">IF(G390="","", SWITCH(INDEX(Herbs!$A:$A,MATCH(G390,Herbs!$B:$B,0)),1,1,2,3,3,9,4,36,5,180,6,1080,0)*F390)</f>
        <v>3</v>
      </c>
      <c r="K390" s="90" t="str">
        <f t="array" ref="K390">IF(G390="","",INDEX(Herbs!$E:$E,MATCH(G390,Herbs!$B:$B,0)))</f>
        <v>Enforcing</v>
      </c>
      <c r="L390" s="89">
        <v>1.0</v>
      </c>
      <c r="M390" s="91" t="s">
        <v>356</v>
      </c>
      <c r="N390" s="88" t="str">
        <f t="array" ref="N390">IF(M390="","",INDEX(Herbs!$J:$J,MATCH(M390,Herbs!$B:$B,0)))</f>
        <v/>
      </c>
      <c r="O390" s="88">
        <f t="array" ref="O390">IF(M390:M632="",0, INDEX(Herbs!A:A,MATCH(M390,Herbs!B:B,0)))</f>
        <v>2</v>
      </c>
      <c r="P390" s="89">
        <f t="array" ref="P390">IF(M390="","", SWITCH(INDEX(Herbs!$A:$A,MATCH(M390,Herbs!$B:$B,0)),1,1,2,3,3,9,4,36,5,180,6,1080,0)*L390)</f>
        <v>3</v>
      </c>
      <c r="Q390" s="90" t="str">
        <f t="array" ref="Q390">IF(M390="","",INDEX(Herbs!$E:$E,MATCH(M390,Herbs!$B:$B,0)))</f>
        <v>Enforcing</v>
      </c>
      <c r="R390" s="89"/>
      <c r="S390" s="91"/>
      <c r="T390" s="88" t="str">
        <f t="array" ref="T390">IF(S390="","",INDEX(Herbs!$J:$J,MATCH(S390,Herbs!$B:$B,0)))</f>
        <v/>
      </c>
      <c r="U390" s="88">
        <f t="array" ref="U390">IF(S390:S632="",0, INDEX(Herbs!A:A,MATCH(S390,Herbs!B:B,0)))</f>
        <v>0</v>
      </c>
      <c r="V390" s="89" t="str">
        <f t="array" ref="V390">IF(S390="","", SWITCH(INDEX(Herbs!$A:$A,MATCH(S390,Herbs!$B:$B,0)),1,1,2,3,3,9,4,36,5,180,6,1080,0)*R390)</f>
        <v/>
      </c>
      <c r="W390" s="90" t="str">
        <f t="array" ref="W390">IF(S390="","",INDEX(Herbs!$E:$E,MATCH(S390,Herbs!$B:$B,0)))</f>
        <v/>
      </c>
    </row>
    <row r="391" ht="41.25" customHeight="1">
      <c r="C391" s="75"/>
      <c r="D391" s="85" t="str">
        <f>C388</f>
        <v>Lesser Healing Elixir</v>
      </c>
      <c r="E391" s="73" t="s">
        <v>325</v>
      </c>
      <c r="F391" s="86"/>
      <c r="G391" s="87"/>
      <c r="H391" s="88" t="str">
        <f t="array" ref="H391">IF(G391="","",INDEX(Herbs!$J:$J,MATCH(G391,Herbs!$B:$B,0)))</f>
        <v/>
      </c>
      <c r="I391" s="13">
        <f t="array" ref="I391">IF(G391:G632="",0, INDEX(Herbs!A:A,MATCH(G391,Herbs!B:B,0)))</f>
        <v>0</v>
      </c>
      <c r="J391" s="89" t="str">
        <f t="array" ref="J391">IF(G391="","", SWITCH(INDEX(Herbs!$A:$A,MATCH(G391,Herbs!$B:$B,0)),1,1,2,3,3,9,4,36,5,180,6,1080,0)*F391)</f>
        <v/>
      </c>
      <c r="K391" s="90" t="str">
        <f t="array" ref="K391">IF(G391="","",INDEX(Herbs!$E:$E,MATCH(G391,Herbs!$B:$B,0)))</f>
        <v/>
      </c>
      <c r="L391" s="89"/>
      <c r="M391" s="91"/>
      <c r="N391" s="88" t="str">
        <f t="array" ref="N391">IF(M391="","",INDEX(Herbs!$J:$J,MATCH(M391,Herbs!$B:$B,0)))</f>
        <v/>
      </c>
      <c r="O391" s="88">
        <f t="array" ref="O391">IF(M391:M632="",0, INDEX(Herbs!A:A,MATCH(M391,Herbs!B:B,0)))</f>
        <v>0</v>
      </c>
      <c r="P391" s="89" t="str">
        <f t="array" ref="P391">IF(M391="","", SWITCH(INDEX(Herbs!$A:$A,MATCH(M391,Herbs!$B:$B,0)),1,1,2,3,3,9,4,36,5,180,6,1080,0)*L391)</f>
        <v/>
      </c>
      <c r="Q391" s="90" t="str">
        <f t="array" ref="Q391">IF(M391="","",INDEX(Herbs!$E:$E,MATCH(M391,Herbs!$B:$B,0)))</f>
        <v/>
      </c>
      <c r="R391" s="89"/>
      <c r="S391" s="91"/>
      <c r="T391" s="88" t="str">
        <f t="array" ref="T391">IF(S391="","",INDEX(Herbs!$J:$J,MATCH(S391,Herbs!$B:$B,0)))</f>
        <v/>
      </c>
      <c r="U391" s="88">
        <f t="array" ref="U391">IF(S391:S632="",0, INDEX(Herbs!A:A,MATCH(S391,Herbs!B:B,0)))</f>
        <v>0</v>
      </c>
      <c r="V391" s="89" t="str">
        <f t="array" ref="V391">IF(S391="","", SWITCH(INDEX(Herbs!$A:$A,MATCH(S391,Herbs!$B:$B,0)),1,1,2,3,3,9,4,36,5,180,6,1080,0)*R391)</f>
        <v/>
      </c>
      <c r="W391" s="90" t="str">
        <f t="array" ref="W391">IF(S391="","",INDEX(Herbs!$E:$E,MATCH(S391,Herbs!$B:$B,0)))</f>
        <v/>
      </c>
    </row>
    <row r="392" ht="41.25" customHeight="1">
      <c r="A392" s="92"/>
      <c r="B392" s="92"/>
      <c r="C392" s="93"/>
      <c r="D392" s="94" t="str">
        <f>C388</f>
        <v>Lesser Healing Elixir</v>
      </c>
      <c r="E392" s="95" t="s">
        <v>326</v>
      </c>
      <c r="F392" s="96">
        <v>1.0</v>
      </c>
      <c r="G392" s="97" t="s">
        <v>346</v>
      </c>
      <c r="H392" s="98" t="str">
        <f t="array" ref="H392">IF(G392="","",INDEX(Herbs!$J:$J,MATCH(G392,Herbs!$B:$B,0)))</f>
        <v/>
      </c>
      <c r="I392" s="99">
        <f t="array" ref="I392">IF(G392:G632="",0, INDEX(Herbs!A:A,MATCH(G392,Herbs!B:B,0)))</f>
        <v>2</v>
      </c>
      <c r="J392" s="100">
        <f t="array" ref="J392">IF(G392="","", SWITCH(INDEX(Herbs!$A:$A,MATCH(G392,Herbs!$B:$B,0)),1,1,2,3,3,9,4,36,5,180,6,1080,0)*F392)</f>
        <v>3</v>
      </c>
      <c r="K392" s="101" t="str">
        <f t="array" ref="K392">IF(G392="","",INDEX(Herbs!$G:$G,MATCH(G392,Herbs!$B:$B,0)))</f>
        <v>Balanced</v>
      </c>
      <c r="L392" s="100">
        <v>1.0</v>
      </c>
      <c r="M392" s="97" t="s">
        <v>348</v>
      </c>
      <c r="N392" s="98" t="str">
        <f t="array" ref="N392">IF(M392="","",INDEX(Herbs!$J:$J,MATCH(M392,Herbs!$B:$B,0)))</f>
        <v/>
      </c>
      <c r="O392" s="98">
        <f t="array" ref="O392">IF(M392:M632="",0, INDEX(Herbs!A:A,MATCH(M392,Herbs!B:B,0)))</f>
        <v>2</v>
      </c>
      <c r="P392" s="100">
        <f t="array" ref="P392">IF(M392="","", SWITCH(INDEX(Herbs!$A:$A,MATCH(M392,Herbs!$B:$B,0)),1,1,2,3,3,9,4,36,5,180,6,1080,0)*L392)</f>
        <v>3</v>
      </c>
      <c r="Q392" s="101" t="str">
        <f t="array" ref="Q392">IF(M392="","",INDEX(Herbs!$G:$G,MATCH(M392,Herbs!$B:$B,0)))</f>
        <v>Balanced</v>
      </c>
      <c r="R392" s="100"/>
      <c r="S392" s="97"/>
      <c r="T392" s="98" t="str">
        <f t="array" ref="T392">IF(S392="","",INDEX(Herbs!$J:$J,MATCH(S392,Herbs!$B:$B,0)))</f>
        <v/>
      </c>
      <c r="U392" s="98">
        <f t="array" ref="U392">IF(S392:S632="",0, INDEX(Herbs!A:A,MATCH(S392,Herbs!B:B,0)))</f>
        <v>0</v>
      </c>
      <c r="V392" s="100" t="str">
        <f t="array" ref="V392">IF(S392="","", SWITCH(INDEX(Herbs!$A:$A,MATCH(S392,Herbs!$B:$B,0)),1,1,2,3,3,9,4,36,5,180,6,1080,0)*R392)</f>
        <v/>
      </c>
      <c r="W392" s="101" t="str">
        <f t="array" ref="W392">IF(S392="","",INDEX(Herbs!$G:$G,MATCH(S392,Herbs!$B:$B,0)))</f>
        <v/>
      </c>
    </row>
    <row r="393" ht="41.25" customHeight="1">
      <c r="A393" s="82" t="s">
        <v>199</v>
      </c>
      <c r="B393" s="83">
        <v>2.0</v>
      </c>
      <c r="C393" s="84" t="s">
        <v>205</v>
      </c>
      <c r="D393" s="85" t="str">
        <f>C393</f>
        <v>Moderate Healing Elixir</v>
      </c>
      <c r="E393" s="85" t="s">
        <v>320</v>
      </c>
      <c r="F393" s="86">
        <v>1.0</v>
      </c>
      <c r="G393" s="87" t="s">
        <v>352</v>
      </c>
      <c r="H393" s="88" t="str">
        <f t="array" ref="H393">IF(G393="","",INDEX(Herbs!$J:$J,MATCH(G393,Herbs!$B:$B,0)))</f>
        <v/>
      </c>
      <c r="I393" s="13">
        <f t="array" ref="I393">IF(G393:G632="",0, INDEX(Herbs!A:A,MATCH(G393,Herbs!B:B,0)))</f>
        <v>2</v>
      </c>
      <c r="J393" s="89">
        <f t="array" ref="J393">IF(G393="","", SWITCH(INDEX(Herbs!$A:$A,MATCH(G393,Herbs!$B:$B,0)),1,1,2,3,3,9,4,36,5,180,6,1080,0)*F393)</f>
        <v>3</v>
      </c>
      <c r="K393" s="90" t="str">
        <f t="array" ref="K393">IF(G393="","",INDEX(Herbs!$C:$C,MATCH(G393,Herbs!$B:$B,0)))</f>
        <v>Mending</v>
      </c>
      <c r="L393" s="86"/>
      <c r="M393" s="87"/>
      <c r="N393" s="88" t="str">
        <f t="array" ref="N393">IF(M393="","",INDEX(Herbs!$J:$J,MATCH(M393,Herbs!$B:$B,0)))</f>
        <v/>
      </c>
      <c r="O393" s="88">
        <f t="array" ref="O393">IF(M393:M632="",0, INDEX(Herbs!A:A,MATCH(M393,Herbs!B:B,0)))</f>
        <v>0</v>
      </c>
      <c r="P393" s="89" t="str">
        <f t="array" ref="P393">IF(M393="","", SWITCH(INDEX(Herbs!$A:$A,MATCH(M393,Herbs!$B:$B,0)),1,1,2,3,3,9,4,36,5,180,6,1080,0)*L393)</f>
        <v/>
      </c>
      <c r="Q393" s="90" t="str">
        <f t="array" ref="Q393">IF(M393="","",INDEX(Herbs!$C:$C,MATCH(M393,Herbs!$B:$B,0)))</f>
        <v/>
      </c>
      <c r="R393" s="89"/>
      <c r="S393" s="91"/>
      <c r="T393" s="88" t="str">
        <f t="array" ref="T393">IF(S393="","",INDEX(Herbs!$J:$J,MATCH(S393,Herbs!$B:$B,0)))</f>
        <v/>
      </c>
      <c r="U393" s="88">
        <f t="array" ref="U393">IF(S393:S632="",0, INDEX(Herbs!A:A,MATCH(S393,Herbs!B:B,0)))</f>
        <v>0</v>
      </c>
      <c r="V393" s="89" t="str">
        <f t="array" ref="V393">IF(S393="","", SWITCH(INDEX(Herbs!$A:$A,MATCH(S393,Herbs!$B:$B,0)),1,1,2,3,3,9,4,36,5,180,6,1080,0)*R393)</f>
        <v/>
      </c>
      <c r="W393" s="90" t="str">
        <f t="array" ref="W393">IF(S393="","",INDEX(Herbs!$C:$C,MATCH(S393,Herbs!$B:$B,0)))</f>
        <v/>
      </c>
    </row>
    <row r="394" ht="41.25" customHeight="1">
      <c r="C394" s="75"/>
      <c r="D394" s="85" t="str">
        <f>C393</f>
        <v>Moderate Healing Elixir</v>
      </c>
      <c r="E394" s="85" t="s">
        <v>322</v>
      </c>
      <c r="F394" s="89"/>
      <c r="G394" s="91"/>
      <c r="H394" s="88" t="str">
        <f t="array" ref="H394">IF(G394="","",INDEX(Herbs!$J:$J,MATCH(G394,Herbs!$B:$B,0)))</f>
        <v/>
      </c>
      <c r="I394" s="13">
        <f t="array" ref="I394">IF(G394:G632="",0, INDEX(Herbs!A:A,MATCH(G394,Herbs!B:B,0)))</f>
        <v>0</v>
      </c>
      <c r="J394" s="89" t="str">
        <f t="array" ref="J394">IF(G394="","", SWITCH(INDEX(Herbs!$A:$A,MATCH(G394,Herbs!$B:$B,0)),1,1,2,3,3,9,4,36,5,180,6,1080,0)*F394)</f>
        <v/>
      </c>
      <c r="K394" s="90" t="str">
        <f t="array" ref="K394">IF(G394="","",INDEX(Herbs!$C:$C,MATCH(G394,Herbs!$B:$B,0)))</f>
        <v/>
      </c>
      <c r="L394" s="89"/>
      <c r="M394" s="91"/>
      <c r="N394" s="88" t="str">
        <f t="array" ref="N394">IF(M394="","",INDEX(Herbs!$J:$J,MATCH(M394,Herbs!$B:$B,0)))</f>
        <v/>
      </c>
      <c r="O394" s="88">
        <f t="array" ref="O394">IF(M394:M632="",0, INDEX(Herbs!A:A,MATCH(M394,Herbs!B:B,0)))</f>
        <v>0</v>
      </c>
      <c r="P394" s="89" t="str">
        <f t="array" ref="P394">IF(M394="","", SWITCH(INDEX(Herbs!$A:$A,MATCH(M394,Herbs!$B:$B,0)),1,1,2,3,3,9,4,36,5,180,6,1080,0)*L394)</f>
        <v/>
      </c>
      <c r="Q394" s="90" t="str">
        <f t="array" ref="Q394">IF(M394="","",INDEX(Herbs!$C:$C,MATCH(M394,Herbs!$B:$B,0)))</f>
        <v/>
      </c>
      <c r="R394" s="89"/>
      <c r="S394" s="91"/>
      <c r="T394" s="88" t="str">
        <f t="array" ref="T394">IF(S394="","",INDEX(Herbs!$J:$J,MATCH(S394,Herbs!$B:$B,0)))</f>
        <v/>
      </c>
      <c r="U394" s="88">
        <f t="array" ref="U394">IF(S394:S632="",0, INDEX(Herbs!A:A,MATCH(S394,Herbs!B:B,0)))</f>
        <v>0</v>
      </c>
      <c r="V394" s="89" t="str">
        <f t="array" ref="V394">IF(S394="","", SWITCH(INDEX(Herbs!$A:$A,MATCH(S394,Herbs!$B:$B,0)),1,1,2,3,3,9,4,36,5,180,6,1080,0)*R394)</f>
        <v/>
      </c>
      <c r="W394" s="90" t="str">
        <f t="array" ref="W394">IF(S394="","",INDEX(Herbs!$C:$C,MATCH(S394,Herbs!$B:$B,0)))</f>
        <v/>
      </c>
    </row>
    <row r="395" ht="41.25" customHeight="1">
      <c r="C395" s="75"/>
      <c r="D395" s="85" t="str">
        <f>C393</f>
        <v>Moderate Healing Elixir</v>
      </c>
      <c r="E395" s="73" t="s">
        <v>323</v>
      </c>
      <c r="F395" s="86">
        <v>6.0</v>
      </c>
      <c r="G395" s="87" t="s">
        <v>351</v>
      </c>
      <c r="H395" s="88" t="str">
        <f t="array" ref="H395">IF(G395="","",INDEX(Herbs!$J:$J,MATCH(G395,Herbs!$B:$B,0)))</f>
        <v/>
      </c>
      <c r="I395" s="13">
        <f t="array" ref="I395">IF(G395:G632="",0, INDEX(Herbs!A:A,MATCH(G395,Herbs!B:B,0)))</f>
        <v>2</v>
      </c>
      <c r="J395" s="89">
        <f t="array" ref="J395">IF(G395="","", SWITCH(INDEX(Herbs!$A:$A,MATCH(G395,Herbs!$B:$B,0)),1,1,2,3,3,9,4,36,5,180,6,1080,0)*F395)</f>
        <v>18</v>
      </c>
      <c r="K395" s="90" t="str">
        <f t="array" ref="K395">IF(G395="","",INDEX(Herbs!$E:$E,MATCH(G395,Herbs!$B:$B,0)))</f>
        <v>Strengthening</v>
      </c>
      <c r="L395" s="86"/>
      <c r="M395" s="87"/>
      <c r="N395" s="88" t="str">
        <f t="array" ref="N395">IF(M395="","",INDEX(Herbs!$J:$J,MATCH(M395,Herbs!$B:$B,0)))</f>
        <v/>
      </c>
      <c r="O395" s="88">
        <f t="array" ref="O395">IF(M395:M632="",0, INDEX(Herbs!A:A,MATCH(M395,Herbs!B:B,0)))</f>
        <v>0</v>
      </c>
      <c r="P395" s="89" t="str">
        <f t="array" ref="P395">IF(M395="","", SWITCH(INDEX(Herbs!$A:$A,MATCH(M395,Herbs!$B:$B,0)),1,1,2,3,3,9,4,36,5,180,6,1080,0)*L395)</f>
        <v/>
      </c>
      <c r="Q395" s="90" t="str">
        <f t="array" ref="Q395">IF(M395="","",INDEX(Herbs!$E:$E,MATCH(M395,Herbs!$B:$B,0)))</f>
        <v/>
      </c>
      <c r="R395" s="89"/>
      <c r="S395" s="91"/>
      <c r="T395" s="88" t="str">
        <f t="array" ref="T395">IF(S395="","",INDEX(Herbs!$J:$J,MATCH(S395,Herbs!$B:$B,0)))</f>
        <v/>
      </c>
      <c r="U395" s="88">
        <f t="array" ref="U395">IF(S395:S632="",0, INDEX(Herbs!A:A,MATCH(S395,Herbs!B:B,0)))</f>
        <v>0</v>
      </c>
      <c r="V395" s="89" t="str">
        <f t="array" ref="V395">IF(S395="","", SWITCH(INDEX(Herbs!$A:$A,MATCH(S395,Herbs!$B:$B,0)),1,1,2,3,3,9,4,36,5,180,6,1080,0)*R395)</f>
        <v/>
      </c>
      <c r="W395" s="90" t="str">
        <f t="array" ref="W395">IF(S395="","",INDEX(Herbs!$E:$E,MATCH(S395,Herbs!$B:$B,0)))</f>
        <v/>
      </c>
    </row>
    <row r="396" ht="41.25" customHeight="1">
      <c r="C396" s="75"/>
      <c r="D396" s="85" t="str">
        <f>C393</f>
        <v>Moderate Healing Elixir</v>
      </c>
      <c r="E396" s="73" t="s">
        <v>325</v>
      </c>
      <c r="F396" s="89"/>
      <c r="G396" s="91"/>
      <c r="H396" s="88" t="str">
        <f t="array" ref="H396">IF(G396="","",INDEX(Herbs!$J:$J,MATCH(G396,Herbs!$B:$B,0)))</f>
        <v/>
      </c>
      <c r="I396" s="13">
        <f t="array" ref="I396">IF(G396:G632="",0, INDEX(Herbs!A:A,MATCH(G396,Herbs!B:B,0)))</f>
        <v>0</v>
      </c>
      <c r="J396" s="89" t="str">
        <f t="array" ref="J396">IF(G396="","", SWITCH(INDEX(Herbs!$A:$A,MATCH(G396,Herbs!$B:$B,0)),1,1,2,3,3,9,4,36,5,180,6,1080,0)*F396)</f>
        <v/>
      </c>
      <c r="K396" s="90" t="str">
        <f t="array" ref="K396">IF(G396="","",INDEX(Herbs!$E:$E,MATCH(G396,Herbs!$B:$B,0)))</f>
        <v/>
      </c>
      <c r="L396" s="86"/>
      <c r="M396" s="91"/>
      <c r="N396" s="88" t="str">
        <f t="array" ref="N396">IF(M396="","",INDEX(Herbs!$J:$J,MATCH(M396,Herbs!$B:$B,0)))</f>
        <v/>
      </c>
      <c r="O396" s="88">
        <f t="array" ref="O396">IF(M396:M632="",0, INDEX(Herbs!A:A,MATCH(M396,Herbs!B:B,0)))</f>
        <v>0</v>
      </c>
      <c r="P396" s="89" t="str">
        <f t="array" ref="P396">IF(M396="","", SWITCH(INDEX(Herbs!$A:$A,MATCH(M396,Herbs!$B:$B,0)),1,1,2,3,3,9,4,36,5,180,6,1080,0)*L396)</f>
        <v/>
      </c>
      <c r="Q396" s="90" t="str">
        <f t="array" ref="Q396">IF(M396="","",INDEX(Herbs!$E:$E,MATCH(M396,Herbs!$B:$B,0)))</f>
        <v/>
      </c>
      <c r="R396" s="89"/>
      <c r="S396" s="91"/>
      <c r="T396" s="88" t="str">
        <f t="array" ref="T396">IF(S396="","",INDEX(Herbs!$J:$J,MATCH(S396,Herbs!$B:$B,0)))</f>
        <v/>
      </c>
      <c r="U396" s="88">
        <f t="array" ref="U396">IF(S396:S632="",0, INDEX(Herbs!A:A,MATCH(S396,Herbs!B:B,0)))</f>
        <v>0</v>
      </c>
      <c r="V396" s="89" t="str">
        <f t="array" ref="V396">IF(S396="","", SWITCH(INDEX(Herbs!$A:$A,MATCH(S396,Herbs!$B:$B,0)),1,1,2,3,3,9,4,36,5,180,6,1080,0)*R396)</f>
        <v/>
      </c>
      <c r="W396" s="90" t="str">
        <f t="array" ref="W396">IF(S396="","",INDEX(Herbs!$E:$E,MATCH(S396,Herbs!$B:$B,0)))</f>
        <v/>
      </c>
    </row>
    <row r="397" ht="41.25" customHeight="1">
      <c r="A397" s="92"/>
      <c r="B397" s="92"/>
      <c r="C397" s="93"/>
      <c r="D397" s="94" t="str">
        <f>C393</f>
        <v>Moderate Healing Elixir</v>
      </c>
      <c r="E397" s="95" t="s">
        <v>326</v>
      </c>
      <c r="F397" s="96">
        <v>1.0</v>
      </c>
      <c r="G397" s="97" t="s">
        <v>324</v>
      </c>
      <c r="H397" s="98" t="str">
        <f t="array" ref="H397">IF(G397="","",INDEX(Herbs!$J:$J,MATCH(G397,Herbs!$B:$B,0)))</f>
        <v/>
      </c>
      <c r="I397" s="99">
        <f t="array" ref="I397">IF(G397:G632="",0, INDEX(Herbs!A:A,MATCH(G397,Herbs!B:B,0)))</f>
        <v>2</v>
      </c>
      <c r="J397" s="100">
        <f t="array" ref="J397">IF(G397="","", SWITCH(INDEX(Herbs!$A:$A,MATCH(G397,Herbs!$B:$B,0)),1,1,2,3,3,9,4,36,5,180,6,1080,0)*F397)</f>
        <v>3</v>
      </c>
      <c r="K397" s="101" t="str">
        <f t="array" ref="K397">IF(G397="","",INDEX(Herbs!$G:$G,MATCH(G397,Herbs!$B:$B,0)))</f>
        <v>Heat</v>
      </c>
      <c r="L397" s="96"/>
      <c r="M397" s="97"/>
      <c r="N397" s="98" t="str">
        <f t="array" ref="N397">IF(M397="","",INDEX(Herbs!$J:$J,MATCH(M397,Herbs!$B:$B,0)))</f>
        <v/>
      </c>
      <c r="O397" s="98">
        <f t="array" ref="O397">IF(M397:M632="",0, INDEX(Herbs!A:A,MATCH(M397,Herbs!B:B,0)))</f>
        <v>0</v>
      </c>
      <c r="P397" s="100" t="str">
        <f t="array" ref="P397">IF(M397="","", SWITCH(INDEX(Herbs!$A:$A,MATCH(M397,Herbs!$B:$B,0)),1,1,2,3,3,9,4,36,5,180,6,1080,0)*L397)</f>
        <v/>
      </c>
      <c r="Q397" s="101" t="str">
        <f t="array" ref="Q397">IF(M397="","",INDEX(Herbs!$G:$G,MATCH(M397,Herbs!$B:$B,0)))</f>
        <v/>
      </c>
      <c r="R397" s="100"/>
      <c r="S397" s="97"/>
      <c r="T397" s="98" t="str">
        <f t="array" ref="T397">IF(S397="","",INDEX(Herbs!$J:$J,MATCH(S397,Herbs!$B:$B,0)))</f>
        <v/>
      </c>
      <c r="U397" s="98">
        <f t="array" ref="U397">IF(S397:S632="",0, INDEX(Herbs!A:A,MATCH(S397,Herbs!B:B,0)))</f>
        <v>0</v>
      </c>
      <c r="V397" s="100" t="str">
        <f t="array" ref="V397">IF(S397="","", SWITCH(INDEX(Herbs!$A:$A,MATCH(S397,Herbs!$B:$B,0)),1,1,2,3,3,9,4,36,5,180,6,1080,0)*R397)</f>
        <v/>
      </c>
      <c r="W397" s="101" t="str">
        <f t="array" ref="W397">IF(S397="","",INDEX(Herbs!$G:$G,MATCH(S397,Herbs!$B:$B,0)))</f>
        <v/>
      </c>
    </row>
    <row r="398" ht="41.25" customHeight="1">
      <c r="A398" s="82" t="s">
        <v>199</v>
      </c>
      <c r="B398" s="83">
        <v>3.0</v>
      </c>
      <c r="C398" s="84" t="s">
        <v>207</v>
      </c>
      <c r="D398" s="85" t="str">
        <f>C398</f>
        <v>Greater Healing Elixir</v>
      </c>
      <c r="E398" s="85" t="s">
        <v>320</v>
      </c>
      <c r="F398" s="86">
        <v>2.0</v>
      </c>
      <c r="G398" s="87" t="s">
        <v>352</v>
      </c>
      <c r="H398" s="88" t="str">
        <f t="array" ref="H398">IF(G398="","",INDEX(Herbs!$J:$J,MATCH(G398,Herbs!$B:$B,0)))</f>
        <v/>
      </c>
      <c r="I398" s="13">
        <f t="array" ref="I398">IF(G398:G632="",0, INDEX(Herbs!A:A,MATCH(G398,Herbs!B:B,0)))</f>
        <v>2</v>
      </c>
      <c r="J398" s="89">
        <f t="array" ref="J398">IF(G398="","", SWITCH(INDEX(Herbs!$A:$A,MATCH(G398,Herbs!$B:$B,0)),1,1,2,3,3,9,4,36,5,180,6,1080,0)*F398)</f>
        <v>6</v>
      </c>
      <c r="K398" s="90" t="str">
        <f t="array" ref="K398">IF(G398="","",INDEX(Herbs!$C:$C,MATCH(G398,Herbs!$B:$B,0)))</f>
        <v>Mending</v>
      </c>
      <c r="L398" s="89">
        <v>2.0</v>
      </c>
      <c r="M398" s="91" t="s">
        <v>344</v>
      </c>
      <c r="N398" s="88" t="str">
        <f t="array" ref="N398">IF(M398="","",INDEX(Herbs!$J:$J,MATCH(M398,Herbs!$B:$B,0)))</f>
        <v/>
      </c>
      <c r="O398" s="88">
        <f t="array" ref="O398">IF(M398:M632="",0, INDEX(Herbs!A:A,MATCH(M398,Herbs!B:B,0)))</f>
        <v>2</v>
      </c>
      <c r="P398" s="89">
        <f t="array" ref="P398">IF(M398="","", SWITCH(INDEX(Herbs!$A:$A,MATCH(M398,Herbs!$B:$B,0)),1,1,2,3,3,9,4,36,5,180,6,1080,0)*L398)</f>
        <v>6</v>
      </c>
      <c r="Q398" s="90" t="str">
        <f t="array" ref="Q398">IF(M398="","",INDEX(Herbs!$C:$C,MATCH(M398,Herbs!$B:$B,0)))</f>
        <v>Mending</v>
      </c>
      <c r="R398" s="89"/>
      <c r="S398" s="91"/>
      <c r="T398" s="88" t="str">
        <f t="array" ref="T398">IF(S398="","",INDEX(Herbs!$J:$J,MATCH(S398,Herbs!$B:$B,0)))</f>
        <v/>
      </c>
      <c r="U398" s="88">
        <f t="array" ref="U398">IF(S398:S632="",0, INDEX(Herbs!A:A,MATCH(S398,Herbs!B:B,0)))</f>
        <v>0</v>
      </c>
      <c r="V398" s="89" t="str">
        <f t="array" ref="V398">IF(S398="","", SWITCH(INDEX(Herbs!$A:$A,MATCH(S398,Herbs!$B:$B,0)),1,1,2,3,3,9,4,36,5,180,6,1080,0)*R398)</f>
        <v/>
      </c>
      <c r="W398" s="90" t="str">
        <f t="array" ref="W398">IF(S398="","",INDEX(Herbs!$C:$C,MATCH(S398,Herbs!$B:$B,0)))</f>
        <v/>
      </c>
    </row>
    <row r="399" ht="41.25" customHeight="1">
      <c r="C399" s="75"/>
      <c r="D399" s="85" t="str">
        <f>C398</f>
        <v>Greater Healing Elixir</v>
      </c>
      <c r="E399" s="85" t="s">
        <v>322</v>
      </c>
      <c r="F399" s="89"/>
      <c r="G399" s="91"/>
      <c r="H399" s="88" t="str">
        <f t="array" ref="H399">IF(G399="","",INDEX(Herbs!$J:$J,MATCH(G399,Herbs!$B:$B,0)))</f>
        <v/>
      </c>
      <c r="I399" s="13">
        <f t="array" ref="I399">IF(G399:G632="",0, INDEX(Herbs!A:A,MATCH(G399,Herbs!B:B,0)))</f>
        <v>0</v>
      </c>
      <c r="J399" s="89" t="str">
        <f t="array" ref="J399">IF(G399="","", SWITCH(INDEX(Herbs!$A:$A,MATCH(G399,Herbs!$B:$B,0)),1,1,2,3,3,9,4,36,5,180,6,1080,0)*F399)</f>
        <v/>
      </c>
      <c r="K399" s="90" t="str">
        <f t="array" ref="K399">IF(G399="","",INDEX(Herbs!$C:$C,MATCH(G399,Herbs!$B:$B,0)))</f>
        <v/>
      </c>
      <c r="L399" s="89"/>
      <c r="M399" s="91"/>
      <c r="N399" s="88" t="str">
        <f t="array" ref="N399">IF(M399="","",INDEX(Herbs!$J:$J,MATCH(M399,Herbs!$B:$B,0)))</f>
        <v/>
      </c>
      <c r="O399" s="88">
        <f t="array" ref="O399">IF(M399:M632="",0, INDEX(Herbs!A:A,MATCH(M399,Herbs!B:B,0)))</f>
        <v>0</v>
      </c>
      <c r="P399" s="89" t="str">
        <f t="array" ref="P399">IF(M399="","", SWITCH(INDEX(Herbs!$A:$A,MATCH(M399,Herbs!$B:$B,0)),1,1,2,3,3,9,4,36,5,180,6,1080,0)*L399)</f>
        <v/>
      </c>
      <c r="Q399" s="90" t="str">
        <f t="array" ref="Q399">IF(M399="","",INDEX(Herbs!$C:$C,MATCH(M399,Herbs!$B:$B,0)))</f>
        <v/>
      </c>
      <c r="R399" s="89"/>
      <c r="S399" s="91"/>
      <c r="T399" s="88" t="str">
        <f t="array" ref="T399">IF(S399="","",INDEX(Herbs!$J:$J,MATCH(S399,Herbs!$B:$B,0)))</f>
        <v/>
      </c>
      <c r="U399" s="88">
        <f t="array" ref="U399">IF(S399:S632="",0, INDEX(Herbs!A:A,MATCH(S399,Herbs!B:B,0)))</f>
        <v>0</v>
      </c>
      <c r="V399" s="89" t="str">
        <f t="array" ref="V399">IF(S399="","", SWITCH(INDEX(Herbs!$A:$A,MATCH(S399,Herbs!$B:$B,0)),1,1,2,3,3,9,4,36,5,180,6,1080,0)*R399)</f>
        <v/>
      </c>
      <c r="W399" s="90" t="str">
        <f t="array" ref="W399">IF(S399="","",INDEX(Herbs!$C:$C,MATCH(S399,Herbs!$B:$B,0)))</f>
        <v/>
      </c>
    </row>
    <row r="400" ht="41.25" customHeight="1">
      <c r="C400" s="75"/>
      <c r="D400" s="85" t="str">
        <f>C398</f>
        <v>Greater Healing Elixir</v>
      </c>
      <c r="E400" s="73" t="s">
        <v>323</v>
      </c>
      <c r="F400" s="86">
        <v>2.0</v>
      </c>
      <c r="G400" s="87" t="s">
        <v>356</v>
      </c>
      <c r="H400" s="88" t="str">
        <f t="array" ref="H400">IF(G400="","",INDEX(Herbs!$J:$J,MATCH(G400,Herbs!$B:$B,0)))</f>
        <v/>
      </c>
      <c r="I400" s="13">
        <f t="array" ref="I400">IF(G400:G632="",0, INDEX(Herbs!A:A,MATCH(G400,Herbs!B:B,0)))</f>
        <v>2</v>
      </c>
      <c r="J400" s="89">
        <f t="array" ref="J400">IF(G400="","", SWITCH(INDEX(Herbs!$A:$A,MATCH(G400,Herbs!$B:$B,0)),1,1,2,3,3,9,4,36,5,180,6,1080,0)*F400)</f>
        <v>6</v>
      </c>
      <c r="K400" s="90" t="str">
        <f t="array" ref="K400">IF(G400="","",INDEX(Herbs!$E:$E,MATCH(G400,Herbs!$B:$B,0)))</f>
        <v>Enforcing</v>
      </c>
      <c r="L400" s="89">
        <v>2.0</v>
      </c>
      <c r="M400" s="91" t="s">
        <v>356</v>
      </c>
      <c r="N400" s="88" t="str">
        <f t="array" ref="N400">IF(M400="","",INDEX(Herbs!$J:$J,MATCH(M400,Herbs!$B:$B,0)))</f>
        <v/>
      </c>
      <c r="O400" s="88">
        <f t="array" ref="O400">IF(M400:M632="",0, INDEX(Herbs!A:A,MATCH(M400,Herbs!B:B,0)))</f>
        <v>2</v>
      </c>
      <c r="P400" s="89">
        <f t="array" ref="P400">IF(M400="","", SWITCH(INDEX(Herbs!$A:$A,MATCH(M400,Herbs!$B:$B,0)),1,1,2,3,3,9,4,36,5,180,6,1080,0)*L400)</f>
        <v>6</v>
      </c>
      <c r="Q400" s="90" t="str">
        <f t="array" ref="Q400">IF(M400="","",INDEX(Herbs!$E:$E,MATCH(M400,Herbs!$B:$B,0)))</f>
        <v>Enforcing</v>
      </c>
      <c r="R400" s="89"/>
      <c r="S400" s="91"/>
      <c r="T400" s="88" t="str">
        <f t="array" ref="T400">IF(S400="","",INDEX(Herbs!$J:$J,MATCH(S400,Herbs!$B:$B,0)))</f>
        <v/>
      </c>
      <c r="U400" s="88">
        <f t="array" ref="U400">IF(S400:S632="",0, INDEX(Herbs!A:A,MATCH(S400,Herbs!B:B,0)))</f>
        <v>0</v>
      </c>
      <c r="V400" s="89" t="str">
        <f t="array" ref="V400">IF(S400="","", SWITCH(INDEX(Herbs!$A:$A,MATCH(S400,Herbs!$B:$B,0)),1,1,2,3,3,9,4,36,5,180,6,1080,0)*R400)</f>
        <v/>
      </c>
      <c r="W400" s="90" t="str">
        <f t="array" ref="W400">IF(S400="","",INDEX(Herbs!$E:$E,MATCH(S400,Herbs!$B:$B,0)))</f>
        <v/>
      </c>
    </row>
    <row r="401" ht="41.25" customHeight="1">
      <c r="C401" s="75"/>
      <c r="D401" s="85" t="str">
        <f>C398</f>
        <v>Greater Healing Elixir</v>
      </c>
      <c r="E401" s="73" t="s">
        <v>325</v>
      </c>
      <c r="F401" s="89"/>
      <c r="G401" s="91"/>
      <c r="H401" s="88" t="str">
        <f t="array" ref="H401">IF(G401="","",INDEX(Herbs!$J:$J,MATCH(G401,Herbs!$B:$B,0)))</f>
        <v/>
      </c>
      <c r="I401" s="13">
        <f t="array" ref="I401">IF(G401:G632="",0, INDEX(Herbs!A:A,MATCH(G401,Herbs!B:B,0)))</f>
        <v>0</v>
      </c>
      <c r="J401" s="89" t="str">
        <f t="array" ref="J401">IF(G401="","", SWITCH(INDEX(Herbs!$A:$A,MATCH(G401,Herbs!$B:$B,0)),1,1,2,3,3,9,4,36,5,180,6,1080,0)*F401)</f>
        <v/>
      </c>
      <c r="K401" s="90" t="str">
        <f t="array" ref="K401">IF(G401="","",INDEX(Herbs!$E:$E,MATCH(G401,Herbs!$B:$B,0)))</f>
        <v/>
      </c>
      <c r="L401" s="89"/>
      <c r="M401" s="91"/>
      <c r="N401" s="88" t="str">
        <f t="array" ref="N401">IF(M401="","",INDEX(Herbs!$J:$J,MATCH(M401,Herbs!$B:$B,0)))</f>
        <v/>
      </c>
      <c r="O401" s="88">
        <f t="array" ref="O401">IF(M401:M632="",0, INDEX(Herbs!A:A,MATCH(M401,Herbs!B:B,0)))</f>
        <v>0</v>
      </c>
      <c r="P401" s="89" t="str">
        <f t="array" ref="P401">IF(M401="","", SWITCH(INDEX(Herbs!$A:$A,MATCH(M401,Herbs!$B:$B,0)),1,1,2,3,3,9,4,36,5,180,6,1080,0)*L401)</f>
        <v/>
      </c>
      <c r="Q401" s="90" t="str">
        <f t="array" ref="Q401">IF(M401="","",INDEX(Herbs!$E:$E,MATCH(M401,Herbs!$B:$B,0)))</f>
        <v/>
      </c>
      <c r="R401" s="89"/>
      <c r="S401" s="91"/>
      <c r="T401" s="88" t="str">
        <f t="array" ref="T401">IF(S401="","",INDEX(Herbs!$J:$J,MATCH(S401,Herbs!$B:$B,0)))</f>
        <v/>
      </c>
      <c r="U401" s="88">
        <f t="array" ref="U401">IF(S401:S632="",0, INDEX(Herbs!A:A,MATCH(S401,Herbs!B:B,0)))</f>
        <v>0</v>
      </c>
      <c r="V401" s="89" t="str">
        <f t="array" ref="V401">IF(S401="","", SWITCH(INDEX(Herbs!$A:$A,MATCH(S401,Herbs!$B:$B,0)),1,1,2,3,3,9,4,36,5,180,6,1080,0)*R401)</f>
        <v/>
      </c>
      <c r="W401" s="90" t="str">
        <f t="array" ref="W401">IF(S401="","",INDEX(Herbs!$E:$E,MATCH(S401,Herbs!$B:$B,0)))</f>
        <v/>
      </c>
    </row>
    <row r="402" ht="41.25" customHeight="1">
      <c r="A402" s="92"/>
      <c r="B402" s="92"/>
      <c r="C402" s="93"/>
      <c r="D402" s="94" t="str">
        <f>C398</f>
        <v>Greater Healing Elixir</v>
      </c>
      <c r="E402" s="95" t="s">
        <v>326</v>
      </c>
      <c r="F402" s="96">
        <v>1.0</v>
      </c>
      <c r="G402" s="97" t="s">
        <v>330</v>
      </c>
      <c r="H402" s="98" t="str">
        <f t="array" ref="H402">IF(G402="","",INDEX(Herbs!$J:$J,MATCH(G402,Herbs!$B:$B,0)))</f>
        <v/>
      </c>
      <c r="I402" s="99">
        <f t="array" ref="I402">IF(G402:G632="",0, INDEX(Herbs!A:A,MATCH(G402,Herbs!B:B,0)))</f>
        <v>2</v>
      </c>
      <c r="J402" s="100">
        <f t="array" ref="J402">IF(G402="","", SWITCH(INDEX(Herbs!$A:$A,MATCH(G402,Herbs!$B:$B,0)),1,1,2,3,3,9,4,36,5,180,6,1080,0)*F402)</f>
        <v>3</v>
      </c>
      <c r="K402" s="101" t="str">
        <f t="array" ref="K402">IF(G402="","",INDEX(Herbs!$G:$G,MATCH(G402,Herbs!$B:$B,0)))</f>
        <v>Balanced</v>
      </c>
      <c r="L402" s="100">
        <v>1.0</v>
      </c>
      <c r="M402" s="97" t="s">
        <v>351</v>
      </c>
      <c r="N402" s="98" t="str">
        <f t="array" ref="N402">IF(M402="","",INDEX(Herbs!$J:$J,MATCH(M402,Herbs!$B:$B,0)))</f>
        <v/>
      </c>
      <c r="O402" s="98">
        <f t="array" ref="O402">IF(M402:M632="",0, INDEX(Herbs!A:A,MATCH(M402,Herbs!B:B,0)))</f>
        <v>2</v>
      </c>
      <c r="P402" s="100">
        <f t="array" ref="P402">IF(M402="","", SWITCH(INDEX(Herbs!$A:$A,MATCH(M402,Herbs!$B:$B,0)),1,1,2,3,3,9,4,36,5,180,6,1080,0)*L402)</f>
        <v>3</v>
      </c>
      <c r="Q402" s="101" t="str">
        <f t="array" ref="Q402">IF(M402="","",INDEX(Herbs!$G:$G,MATCH(M402,Herbs!$B:$B,0)))</f>
        <v>Balanced</v>
      </c>
      <c r="R402" s="100"/>
      <c r="S402" s="97"/>
      <c r="T402" s="98" t="str">
        <f t="array" ref="T402">IF(S402="","",INDEX(Herbs!$J:$J,MATCH(S402,Herbs!$B:$B,0)))</f>
        <v/>
      </c>
      <c r="U402" s="98">
        <f t="array" ref="U402">IF(S402:S632="",0, INDEX(Herbs!A:A,MATCH(S402,Herbs!B:B,0)))</f>
        <v>0</v>
      </c>
      <c r="V402" s="100" t="str">
        <f t="array" ref="V402">IF(S402="","", SWITCH(INDEX(Herbs!$A:$A,MATCH(S402,Herbs!$B:$B,0)),1,1,2,3,3,9,4,36,5,180,6,1080,0)*R402)</f>
        <v/>
      </c>
      <c r="W402" s="101" t="str">
        <f t="array" ref="W402">IF(S402="","",INDEX(Herbs!$G:$G,MATCH(S402,Herbs!$B:$B,0)))</f>
        <v/>
      </c>
    </row>
    <row r="403" ht="41.25" customHeight="1">
      <c r="A403" s="82" t="s">
        <v>199</v>
      </c>
      <c r="B403" s="83">
        <v>4.0</v>
      </c>
      <c r="C403" s="84" t="s">
        <v>209</v>
      </c>
      <c r="D403" s="85" t="str">
        <f>C403</f>
        <v>Expert Healing Elixir</v>
      </c>
      <c r="E403" s="85" t="s">
        <v>320</v>
      </c>
      <c r="F403" s="86">
        <v>1.0</v>
      </c>
      <c r="G403" s="87" t="s">
        <v>366</v>
      </c>
      <c r="H403" s="88" t="str">
        <f t="array" ref="H403">IF(G403="","",INDEX(Herbs!$J:$J,MATCH(G403,Herbs!$B:$B,0)))</f>
        <v/>
      </c>
      <c r="I403" s="13">
        <f t="array" ref="I403">IF(G403:G632="",0, INDEX(Herbs!A:A,MATCH(G403,Herbs!B:B,0)))</f>
        <v>3</v>
      </c>
      <c r="J403" s="89">
        <f t="array" ref="J403">IF(G403="","", SWITCH(INDEX(Herbs!$A:$A,MATCH(G403,Herbs!$B:$B,0)),1,1,2,3,3,9,4,36,5,180,6,1080,0)*F403)</f>
        <v>9</v>
      </c>
      <c r="K403" s="90" t="str">
        <f t="array" ref="K403">IF(G403="","",INDEX(Herbs!$C:$C,MATCH(G403,Herbs!$B:$B,0)))</f>
        <v>Mending</v>
      </c>
      <c r="L403" s="89"/>
      <c r="M403" s="91"/>
      <c r="N403" s="88" t="str">
        <f t="array" ref="N403">IF(M403="","",INDEX(Herbs!$J:$J,MATCH(M403,Herbs!$B:$B,0)))</f>
        <v/>
      </c>
      <c r="O403" s="88">
        <f t="array" ref="O403">IF(M403:M632="",0, INDEX(Herbs!A:A,MATCH(M403,Herbs!B:B,0)))</f>
        <v>0</v>
      </c>
      <c r="P403" s="89" t="str">
        <f t="array" ref="P403">IF(M403="","", SWITCH(INDEX(Herbs!$A:$A,MATCH(M403,Herbs!$B:$B,0)),1,1,2,3,3,9,4,36,5,180,6,1080,0)*L403)</f>
        <v/>
      </c>
      <c r="Q403" s="90" t="str">
        <f t="array" ref="Q403">IF(M403="","",INDEX(Herbs!$C:$C,MATCH(M403,Herbs!$B:$B,0)))</f>
        <v/>
      </c>
      <c r="R403" s="89"/>
      <c r="S403" s="91"/>
      <c r="T403" s="88" t="str">
        <f t="array" ref="T403">IF(S403="","",INDEX(Herbs!$J:$J,MATCH(S403,Herbs!$B:$B,0)))</f>
        <v/>
      </c>
      <c r="U403" s="88">
        <f t="array" ref="U403">IF(S403:S632="",0, INDEX(Herbs!A:A,MATCH(S403,Herbs!B:B,0)))</f>
        <v>0</v>
      </c>
      <c r="V403" s="89" t="str">
        <f t="array" ref="V403">IF(S403="","", SWITCH(INDEX(Herbs!$A:$A,MATCH(S403,Herbs!$B:$B,0)),1,1,2,3,3,9,4,36,5,180,6,1080,0)*R403)</f>
        <v/>
      </c>
      <c r="W403" s="90" t="str">
        <f t="array" ref="W403">IF(S403="","",INDEX(Herbs!$C:$C,MATCH(S403,Herbs!$B:$B,0)))</f>
        <v/>
      </c>
    </row>
    <row r="404" ht="41.25" customHeight="1">
      <c r="C404" s="75"/>
      <c r="D404" s="85" t="str">
        <f>C403</f>
        <v>Expert Healing Elixir</v>
      </c>
      <c r="E404" s="85" t="s">
        <v>322</v>
      </c>
      <c r="F404" s="89"/>
      <c r="G404" s="91"/>
      <c r="H404" s="88" t="str">
        <f t="array" ref="H404">IF(G404="","",INDEX(Herbs!$J:$J,MATCH(G404,Herbs!$B:$B,0)))</f>
        <v/>
      </c>
      <c r="I404" s="13">
        <f t="array" ref="I404">IF(G404:G632="",0, INDEX(Herbs!A:A,MATCH(G404,Herbs!B:B,0)))</f>
        <v>0</v>
      </c>
      <c r="J404" s="89" t="str">
        <f t="array" ref="J404">IF(G404="","", SWITCH(INDEX(Herbs!$A:$A,MATCH(G404,Herbs!$B:$B,0)),1,1,2,3,3,9,4,36,5,180,6,1080,0)*F404)</f>
        <v/>
      </c>
      <c r="K404" s="90" t="str">
        <f t="array" ref="K404">IF(G404="","",INDEX(Herbs!$C:$C,MATCH(G404,Herbs!$B:$B,0)))</f>
        <v/>
      </c>
      <c r="L404" s="89"/>
      <c r="M404" s="91"/>
      <c r="N404" s="88" t="str">
        <f t="array" ref="N404">IF(M404="","",INDEX(Herbs!$J:$J,MATCH(M404,Herbs!$B:$B,0)))</f>
        <v/>
      </c>
      <c r="O404" s="88">
        <f t="array" ref="O404">IF(M404:M632="",0, INDEX(Herbs!A:A,MATCH(M404,Herbs!B:B,0)))</f>
        <v>0</v>
      </c>
      <c r="P404" s="89" t="str">
        <f t="array" ref="P404">IF(M404="","", SWITCH(INDEX(Herbs!$A:$A,MATCH(M404,Herbs!$B:$B,0)),1,1,2,3,3,9,4,36,5,180,6,1080,0)*L404)</f>
        <v/>
      </c>
      <c r="Q404" s="90" t="str">
        <f t="array" ref="Q404">IF(M404="","",INDEX(Herbs!$C:$C,MATCH(M404,Herbs!$B:$B,0)))</f>
        <v/>
      </c>
      <c r="R404" s="89"/>
      <c r="S404" s="91"/>
      <c r="T404" s="88" t="str">
        <f t="array" ref="T404">IF(S404="","",INDEX(Herbs!$J:$J,MATCH(S404,Herbs!$B:$B,0)))</f>
        <v/>
      </c>
      <c r="U404" s="88">
        <f t="array" ref="U404">IF(S404:S632="",0, INDEX(Herbs!A:A,MATCH(S404,Herbs!B:B,0)))</f>
        <v>0</v>
      </c>
      <c r="V404" s="89" t="str">
        <f t="array" ref="V404">IF(S404="","", SWITCH(INDEX(Herbs!$A:$A,MATCH(S404,Herbs!$B:$B,0)),1,1,2,3,3,9,4,36,5,180,6,1080,0)*R404)</f>
        <v/>
      </c>
      <c r="W404" s="90" t="str">
        <f t="array" ref="W404">IF(S404="","",INDEX(Herbs!$C:$C,MATCH(S404,Herbs!$B:$B,0)))</f>
        <v/>
      </c>
    </row>
    <row r="405" ht="41.25" customHeight="1">
      <c r="C405" s="75"/>
      <c r="D405" s="85" t="str">
        <f>C403</f>
        <v>Expert Healing Elixir</v>
      </c>
      <c r="E405" s="73" t="s">
        <v>323</v>
      </c>
      <c r="F405" s="86">
        <v>1.0</v>
      </c>
      <c r="G405" s="87" t="s">
        <v>341</v>
      </c>
      <c r="H405" s="88" t="str">
        <f t="array" ref="H405">IF(G405="","",INDEX(Herbs!$J:$J,MATCH(G405,Herbs!$B:$B,0)))</f>
        <v/>
      </c>
      <c r="I405" s="13">
        <f t="array" ref="I405">IF(G405:G632="",0, INDEX(Herbs!A:A,MATCH(G405,Herbs!B:B,0)))</f>
        <v>1</v>
      </c>
      <c r="J405" s="89">
        <f t="array" ref="J405">IF(G405="","", SWITCH(INDEX(Herbs!$A:$A,MATCH(G405,Herbs!$B:$B,0)),1,1,2,3,3,9,4,36,5,180,6,1080,0)*F405)</f>
        <v>1</v>
      </c>
      <c r="K405" s="90" t="str">
        <f t="array" ref="K405">IF(G405="","",INDEX(Herbs!$E:$E,MATCH(G405,Herbs!$B:$B,0)))</f>
        <v>Enforcing</v>
      </c>
      <c r="L405" s="89"/>
      <c r="M405" s="91"/>
      <c r="N405" s="88" t="str">
        <f t="array" ref="N405">IF(M405="","",INDEX(Herbs!$J:$J,MATCH(M405,Herbs!$B:$B,0)))</f>
        <v/>
      </c>
      <c r="O405" s="88">
        <f t="array" ref="O405">IF(M405:M632="",0, INDEX(Herbs!A:A,MATCH(M405,Herbs!B:B,0)))</f>
        <v>0</v>
      </c>
      <c r="P405" s="89" t="str">
        <f t="array" ref="P405">IF(M405="","", SWITCH(INDEX(Herbs!$A:$A,MATCH(M405,Herbs!$B:$B,0)),1,1,2,3,3,9,4,36,5,180,6,1080,0)*L405)</f>
        <v/>
      </c>
      <c r="Q405" s="90" t="str">
        <f t="array" ref="Q405">IF(M405="","",INDEX(Herbs!$E:$E,MATCH(M405,Herbs!$B:$B,0)))</f>
        <v/>
      </c>
      <c r="R405" s="89"/>
      <c r="S405" s="91"/>
      <c r="T405" s="88" t="str">
        <f t="array" ref="T405">IF(S405="","",INDEX(Herbs!$J:$J,MATCH(S405,Herbs!$B:$B,0)))</f>
        <v/>
      </c>
      <c r="U405" s="88">
        <f t="array" ref="U405">IF(S405:S632="",0, INDEX(Herbs!A:A,MATCH(S405,Herbs!B:B,0)))</f>
        <v>0</v>
      </c>
      <c r="V405" s="89" t="str">
        <f t="array" ref="V405">IF(S405="","", SWITCH(INDEX(Herbs!$A:$A,MATCH(S405,Herbs!$B:$B,0)),1,1,2,3,3,9,4,36,5,180,6,1080,0)*R405)</f>
        <v/>
      </c>
      <c r="W405" s="90" t="str">
        <f t="array" ref="W405">IF(S405="","",INDEX(Herbs!$E:$E,MATCH(S405,Herbs!$B:$B,0)))</f>
        <v/>
      </c>
    </row>
    <row r="406" ht="41.25" customHeight="1">
      <c r="C406" s="75"/>
      <c r="D406" s="85" t="str">
        <f>C403</f>
        <v>Expert Healing Elixir</v>
      </c>
      <c r="E406" s="73" t="s">
        <v>325</v>
      </c>
      <c r="F406" s="89"/>
      <c r="G406" s="91"/>
      <c r="H406" s="88" t="str">
        <f t="array" ref="H406">IF(G406="","",INDEX(Herbs!$J:$J,MATCH(G406,Herbs!$B:$B,0)))</f>
        <v/>
      </c>
      <c r="I406" s="13">
        <f t="array" ref="I406">IF(G406:G632="",0, INDEX(Herbs!A:A,MATCH(G406,Herbs!B:B,0)))</f>
        <v>0</v>
      </c>
      <c r="J406" s="89" t="str">
        <f t="array" ref="J406">IF(G406="","", SWITCH(INDEX(Herbs!$A:$A,MATCH(G406,Herbs!$B:$B,0)),1,1,2,3,3,9,4,36,5,180,6,1080,0)*F406)</f>
        <v/>
      </c>
      <c r="K406" s="90" t="str">
        <f t="array" ref="K406">IF(G406="","",INDEX(Herbs!$E:$E,MATCH(G406,Herbs!$B:$B,0)))</f>
        <v/>
      </c>
      <c r="L406" s="89"/>
      <c r="M406" s="91"/>
      <c r="N406" s="88" t="str">
        <f t="array" ref="N406">IF(M406="","",INDEX(Herbs!$J:$J,MATCH(M406,Herbs!$B:$B,0)))</f>
        <v/>
      </c>
      <c r="O406" s="88">
        <f t="array" ref="O406">IF(M406:M632="",0, INDEX(Herbs!A:A,MATCH(M406,Herbs!B:B,0)))</f>
        <v>0</v>
      </c>
      <c r="P406" s="89" t="str">
        <f t="array" ref="P406">IF(M406="","", SWITCH(INDEX(Herbs!$A:$A,MATCH(M406,Herbs!$B:$B,0)),1,1,2,3,3,9,4,36,5,180,6,1080,0)*L406)</f>
        <v/>
      </c>
      <c r="Q406" s="90" t="str">
        <f t="array" ref="Q406">IF(M406="","",INDEX(Herbs!$E:$E,MATCH(M406,Herbs!$B:$B,0)))</f>
        <v/>
      </c>
      <c r="R406" s="89"/>
      <c r="S406" s="91"/>
      <c r="T406" s="88" t="str">
        <f t="array" ref="T406">IF(S406="","",INDEX(Herbs!$J:$J,MATCH(S406,Herbs!$B:$B,0)))</f>
        <v/>
      </c>
      <c r="U406" s="88">
        <f t="array" ref="U406">IF(S406:S632="",0, INDEX(Herbs!A:A,MATCH(S406,Herbs!B:B,0)))</f>
        <v>0</v>
      </c>
      <c r="V406" s="89" t="str">
        <f t="array" ref="V406">IF(S406="","", SWITCH(INDEX(Herbs!$A:$A,MATCH(S406,Herbs!$B:$B,0)),1,1,2,3,3,9,4,36,5,180,6,1080,0)*R406)</f>
        <v/>
      </c>
      <c r="W406" s="90" t="str">
        <f t="array" ref="W406">IF(S406="","",INDEX(Herbs!$E:$E,MATCH(S406,Herbs!$B:$B,0)))</f>
        <v/>
      </c>
    </row>
    <row r="407" ht="41.25" customHeight="1">
      <c r="A407" s="92"/>
      <c r="B407" s="92"/>
      <c r="C407" s="93"/>
      <c r="D407" s="94" t="str">
        <f>C403</f>
        <v>Expert Healing Elixir</v>
      </c>
      <c r="E407" s="95" t="s">
        <v>326</v>
      </c>
      <c r="F407" s="96">
        <v>1.0</v>
      </c>
      <c r="G407" s="97" t="s">
        <v>414</v>
      </c>
      <c r="H407" s="98" t="str">
        <f t="array" ref="H407">IF(G407="","",INDEX(Herbs!$J:$J,MATCH(G407,Herbs!$B:$B,0)))</f>
        <v/>
      </c>
      <c r="I407" s="99">
        <f t="array" ref="I407">IF(G407:G632="",0, INDEX(Herbs!A:A,MATCH(G407,Herbs!B:B,0)))</f>
        <v>1</v>
      </c>
      <c r="J407" s="100">
        <f t="array" ref="J407">IF(G407="","", SWITCH(INDEX(Herbs!$A:$A,MATCH(G407,Herbs!$B:$B,0)),1,1,2,3,3,9,4,36,5,180,6,1080,0)*F407)</f>
        <v>1</v>
      </c>
      <c r="K407" s="101" t="str">
        <f t="array" ref="K407">IF(G407="","",INDEX(Herbs!$G:$G,MATCH(G407,Herbs!$B:$B,0)))</f>
        <v>Heat</v>
      </c>
      <c r="L407" s="100"/>
      <c r="M407" s="97"/>
      <c r="N407" s="98" t="str">
        <f t="array" ref="N407">IF(M407="","",INDEX(Herbs!$J:$J,MATCH(M407,Herbs!$B:$B,0)))</f>
        <v/>
      </c>
      <c r="O407" s="98">
        <f t="array" ref="O407">IF(M407:M632="",0, INDEX(Herbs!A:A,MATCH(M407,Herbs!B:B,0)))</f>
        <v>0</v>
      </c>
      <c r="P407" s="100" t="str">
        <f t="array" ref="P407">IF(M407="","", SWITCH(INDEX(Herbs!$A:$A,MATCH(M407,Herbs!$B:$B,0)),1,1,2,3,3,9,4,36,5,180,6,1080,0)*L407)</f>
        <v/>
      </c>
      <c r="Q407" s="101" t="str">
        <f t="array" ref="Q407">IF(M407="","",INDEX(Herbs!$G:$G,MATCH(M407,Herbs!$B:$B,0)))</f>
        <v/>
      </c>
      <c r="R407" s="100"/>
      <c r="S407" s="97"/>
      <c r="T407" s="98" t="str">
        <f t="array" ref="T407">IF(S407="","",INDEX(Herbs!$J:$J,MATCH(S407,Herbs!$B:$B,0)))</f>
        <v/>
      </c>
      <c r="U407" s="98">
        <f t="array" ref="U407">IF(S407:S632="",0, INDEX(Herbs!A:A,MATCH(S407,Herbs!B:B,0)))</f>
        <v>0</v>
      </c>
      <c r="V407" s="100" t="str">
        <f t="array" ref="V407">IF(S407="","", SWITCH(INDEX(Herbs!$A:$A,MATCH(S407,Herbs!$B:$B,0)),1,1,2,3,3,9,4,36,5,180,6,1080,0)*R407)</f>
        <v/>
      </c>
      <c r="W407" s="101" t="str">
        <f t="array" ref="W407">IF(S407="","",INDEX(Herbs!$G:$G,MATCH(S407,Herbs!$B:$B,0)))</f>
        <v/>
      </c>
    </row>
    <row r="408" ht="41.25" customHeight="1">
      <c r="A408" s="82" t="s">
        <v>199</v>
      </c>
      <c r="B408" s="83">
        <v>4.0</v>
      </c>
      <c r="C408" s="84" t="s">
        <v>211</v>
      </c>
      <c r="D408" s="85" t="str">
        <f>C408</f>
        <v>Master Healing Elixir</v>
      </c>
      <c r="E408" s="85" t="s">
        <v>320</v>
      </c>
      <c r="F408" s="86">
        <v>3.0</v>
      </c>
      <c r="G408" s="87" t="s">
        <v>352</v>
      </c>
      <c r="H408" s="88" t="str">
        <f t="array" ref="H408">IF(G408="","",INDEX(Herbs!$J:$J,MATCH(G408,Herbs!$B:$B,0)))</f>
        <v/>
      </c>
      <c r="I408" s="13">
        <f t="array" ref="I408">IF(G408:G632="",0, INDEX(Herbs!A:A,MATCH(G408,Herbs!B:B,0)))</f>
        <v>2</v>
      </c>
      <c r="J408" s="89">
        <f t="array" ref="J408">IF(G408="","", SWITCH(INDEX(Herbs!$A:$A,MATCH(G408,Herbs!$B:$B,0)),1,1,2,3,3,9,4,36,5,180,6,1080,0)*F408)</f>
        <v>9</v>
      </c>
      <c r="K408" s="90" t="str">
        <f t="array" ref="K408">IF(G408="","",INDEX(Herbs!$C:$C,MATCH(G408,Herbs!$B:$B,0)))</f>
        <v>Mending</v>
      </c>
      <c r="L408" s="89">
        <v>1.0</v>
      </c>
      <c r="M408" s="91" t="s">
        <v>415</v>
      </c>
      <c r="N408" s="88" t="str">
        <f t="array" ref="N408">IF(M408="","",INDEX(Herbs!$J:$J,MATCH(M408,Herbs!$B:$B,0)))</f>
        <v/>
      </c>
      <c r="O408" s="88">
        <f t="array" ref="O408">IF(M408:M632="",0, INDEX(Herbs!A:A,MATCH(M408,Herbs!B:B,0)))</f>
        <v>3</v>
      </c>
      <c r="P408" s="89">
        <f t="array" ref="P408">IF(M408="","", SWITCH(INDEX(Herbs!$A:$A,MATCH(M408,Herbs!$B:$B,0)),1,1,2,3,3,9,4,36,5,180,6,1080,0)*L408)</f>
        <v>9</v>
      </c>
      <c r="Q408" s="90" t="str">
        <f t="array" ref="Q408">IF(M408="","",INDEX(Herbs!$C:$C,MATCH(M408,Herbs!$B:$B,0)))</f>
        <v>Mending</v>
      </c>
      <c r="R408" s="89"/>
      <c r="S408" s="91"/>
      <c r="T408" s="88" t="str">
        <f t="array" ref="T408">IF(S408="","",INDEX(Herbs!$J:$J,MATCH(S408,Herbs!$B:$B,0)))</f>
        <v/>
      </c>
      <c r="U408" s="88">
        <f t="array" ref="U408">IF(S408:S632="",0, INDEX(Herbs!A:A,MATCH(S408,Herbs!B:B,0)))</f>
        <v>0</v>
      </c>
      <c r="V408" s="89" t="str">
        <f t="array" ref="V408">IF(S408="","", SWITCH(INDEX(Herbs!$A:$A,MATCH(S408,Herbs!$B:$B,0)),1,1,2,3,3,9,4,36,5,180,6,1080,0)*R408)</f>
        <v/>
      </c>
      <c r="W408" s="90" t="str">
        <f t="array" ref="W408">IF(S408="","",INDEX(Herbs!$C:$C,MATCH(S408,Herbs!$B:$B,0)))</f>
        <v/>
      </c>
    </row>
    <row r="409" ht="41.25" customHeight="1">
      <c r="C409" s="75"/>
      <c r="D409" s="85" t="str">
        <f>C408</f>
        <v>Master Healing Elixir</v>
      </c>
      <c r="E409" s="85" t="s">
        <v>322</v>
      </c>
      <c r="F409" s="89"/>
      <c r="G409" s="91"/>
      <c r="H409" s="88" t="str">
        <f t="array" ref="H409">IF(G409="","",INDEX(Herbs!$J:$J,MATCH(G409,Herbs!$B:$B,0)))</f>
        <v/>
      </c>
      <c r="I409" s="13">
        <f t="array" ref="I409">IF(G409:G632="",0, INDEX(Herbs!A:A,MATCH(G409,Herbs!B:B,0)))</f>
        <v>0</v>
      </c>
      <c r="J409" s="89" t="str">
        <f t="array" ref="J409">IF(G409="","", SWITCH(INDEX(Herbs!$A:$A,MATCH(G409,Herbs!$B:$B,0)),1,1,2,3,3,9,4,36,5,180,6,1080,0)*F409)</f>
        <v/>
      </c>
      <c r="K409" s="90" t="str">
        <f t="array" ref="K409">IF(G409="","",INDEX(Herbs!$C:$C,MATCH(G409,Herbs!$B:$B,0)))</f>
        <v/>
      </c>
      <c r="L409" s="89"/>
      <c r="M409" s="91"/>
      <c r="N409" s="88" t="str">
        <f t="array" ref="N409">IF(M409="","",INDEX(Herbs!$J:$J,MATCH(M409,Herbs!$B:$B,0)))</f>
        <v/>
      </c>
      <c r="O409" s="88">
        <f t="array" ref="O409">IF(M409:M632="",0, INDEX(Herbs!A:A,MATCH(M409,Herbs!B:B,0)))</f>
        <v>0</v>
      </c>
      <c r="P409" s="89" t="str">
        <f t="array" ref="P409">IF(M409="","", SWITCH(INDEX(Herbs!$A:$A,MATCH(M409,Herbs!$B:$B,0)),1,1,2,3,3,9,4,36,5,180,6,1080,0)*L409)</f>
        <v/>
      </c>
      <c r="Q409" s="90" t="str">
        <f t="array" ref="Q409">IF(M409="","",INDEX(Herbs!$C:$C,MATCH(M409,Herbs!$B:$B,0)))</f>
        <v/>
      </c>
      <c r="R409" s="89"/>
      <c r="S409" s="91"/>
      <c r="T409" s="88" t="str">
        <f t="array" ref="T409">IF(S409="","",INDEX(Herbs!$J:$J,MATCH(S409,Herbs!$B:$B,0)))</f>
        <v/>
      </c>
      <c r="U409" s="88">
        <f t="array" ref="U409">IF(S409:S632="",0, INDEX(Herbs!A:A,MATCH(S409,Herbs!B:B,0)))</f>
        <v>0</v>
      </c>
      <c r="V409" s="89" t="str">
        <f t="array" ref="V409">IF(S409="","", SWITCH(INDEX(Herbs!$A:$A,MATCH(S409,Herbs!$B:$B,0)),1,1,2,3,3,9,4,36,5,180,6,1080,0)*R409)</f>
        <v/>
      </c>
      <c r="W409" s="90" t="str">
        <f t="array" ref="W409">IF(S409="","",INDEX(Herbs!$C:$C,MATCH(S409,Herbs!$B:$B,0)))</f>
        <v/>
      </c>
    </row>
    <row r="410" ht="41.25" customHeight="1">
      <c r="C410" s="75"/>
      <c r="D410" s="85" t="str">
        <f>C408</f>
        <v>Master Healing Elixir</v>
      </c>
      <c r="E410" s="73" t="s">
        <v>323</v>
      </c>
      <c r="F410" s="86">
        <v>3.0</v>
      </c>
      <c r="G410" s="87" t="s">
        <v>351</v>
      </c>
      <c r="H410" s="88" t="str">
        <f t="array" ref="H410">IF(G410="","",INDEX(Herbs!$J:$J,MATCH(G410,Herbs!$B:$B,0)))</f>
        <v/>
      </c>
      <c r="I410" s="13">
        <f t="array" ref="I410">IF(G410:G632="",0, INDEX(Herbs!A:A,MATCH(G410,Herbs!B:B,0)))</f>
        <v>2</v>
      </c>
      <c r="J410" s="89">
        <f t="array" ref="J410">IF(G410="","", SWITCH(INDEX(Herbs!$A:$A,MATCH(G410,Herbs!$B:$B,0)),1,1,2,3,3,9,4,36,5,180,6,1080,0)*F410)</f>
        <v>9</v>
      </c>
      <c r="K410" s="90" t="str">
        <f t="array" ref="K410">IF(G410="","",INDEX(Herbs!$E:$E,MATCH(G410,Herbs!$B:$B,0)))</f>
        <v>Strengthening</v>
      </c>
      <c r="L410" s="89">
        <v>3.0</v>
      </c>
      <c r="M410" s="91" t="s">
        <v>351</v>
      </c>
      <c r="N410" s="88" t="str">
        <f t="array" ref="N410">IF(M410="","",INDEX(Herbs!$J:$J,MATCH(M410,Herbs!$B:$B,0)))</f>
        <v/>
      </c>
      <c r="O410" s="88">
        <f t="array" ref="O410">IF(M410:M632="",0, INDEX(Herbs!A:A,MATCH(M410,Herbs!B:B,0)))</f>
        <v>2</v>
      </c>
      <c r="P410" s="89">
        <f t="array" ref="P410">IF(M410="","", SWITCH(INDEX(Herbs!$A:$A,MATCH(M410,Herbs!$B:$B,0)),1,1,2,3,3,9,4,36,5,180,6,1080,0)*L410)</f>
        <v>9</v>
      </c>
      <c r="Q410" s="90" t="str">
        <f t="array" ref="Q410">IF(M410="","",INDEX(Herbs!$E:$E,MATCH(M410,Herbs!$B:$B,0)))</f>
        <v>Strengthening</v>
      </c>
      <c r="R410" s="89"/>
      <c r="S410" s="91"/>
      <c r="T410" s="88" t="str">
        <f t="array" ref="T410">IF(S410="","",INDEX(Herbs!$J:$J,MATCH(S410,Herbs!$B:$B,0)))</f>
        <v/>
      </c>
      <c r="U410" s="88">
        <f t="array" ref="U410">IF(S410:S632="",0, INDEX(Herbs!A:A,MATCH(S410,Herbs!B:B,0)))</f>
        <v>0</v>
      </c>
      <c r="V410" s="89" t="str">
        <f t="array" ref="V410">IF(S410="","", SWITCH(INDEX(Herbs!$A:$A,MATCH(S410,Herbs!$B:$B,0)),1,1,2,3,3,9,4,36,5,180,6,1080,0)*R410)</f>
        <v/>
      </c>
      <c r="W410" s="90" t="str">
        <f t="array" ref="W410">IF(S410="","",INDEX(Herbs!$E:$E,MATCH(S410,Herbs!$B:$B,0)))</f>
        <v/>
      </c>
    </row>
    <row r="411" ht="41.25" customHeight="1">
      <c r="C411" s="75"/>
      <c r="D411" s="85" t="str">
        <f>C408</f>
        <v>Master Healing Elixir</v>
      </c>
      <c r="E411" s="73" t="s">
        <v>325</v>
      </c>
      <c r="F411" s="89"/>
      <c r="G411" s="91"/>
      <c r="H411" s="88" t="str">
        <f t="array" ref="H411">IF(G411="","",INDEX(Herbs!$J:$J,MATCH(G411,Herbs!$B:$B,0)))</f>
        <v/>
      </c>
      <c r="I411" s="13">
        <f t="array" ref="I411">IF(G411:G632="",0, INDEX(Herbs!A:A,MATCH(G411,Herbs!B:B,0)))</f>
        <v>0</v>
      </c>
      <c r="J411" s="89" t="str">
        <f t="array" ref="J411">IF(G411="","", SWITCH(INDEX(Herbs!$A:$A,MATCH(G411,Herbs!$B:$B,0)),1,1,2,3,3,9,4,36,5,180,6,1080,0)*F411)</f>
        <v/>
      </c>
      <c r="K411" s="90" t="str">
        <f t="array" ref="K411">IF(G411="","",INDEX(Herbs!$E:$E,MATCH(G411,Herbs!$B:$B,0)))</f>
        <v/>
      </c>
      <c r="L411" s="89"/>
      <c r="M411" s="91"/>
      <c r="N411" s="88" t="str">
        <f t="array" ref="N411">IF(M411="","",INDEX(Herbs!$J:$J,MATCH(M411,Herbs!$B:$B,0)))</f>
        <v/>
      </c>
      <c r="O411" s="88">
        <f t="array" ref="O411">IF(M411:M632="",0, INDEX(Herbs!A:A,MATCH(M411,Herbs!B:B,0)))</f>
        <v>0</v>
      </c>
      <c r="P411" s="89" t="str">
        <f t="array" ref="P411">IF(M411="","", SWITCH(INDEX(Herbs!$A:$A,MATCH(M411,Herbs!$B:$B,0)),1,1,2,3,3,9,4,36,5,180,6,1080,0)*L411)</f>
        <v/>
      </c>
      <c r="Q411" s="90" t="str">
        <f t="array" ref="Q411">IF(M411="","",INDEX(Herbs!$E:$E,MATCH(M411,Herbs!$B:$B,0)))</f>
        <v/>
      </c>
      <c r="R411" s="89"/>
      <c r="S411" s="91"/>
      <c r="T411" s="88" t="str">
        <f t="array" ref="T411">IF(S411="","",INDEX(Herbs!$J:$J,MATCH(S411,Herbs!$B:$B,0)))</f>
        <v/>
      </c>
      <c r="U411" s="88">
        <f t="array" ref="U411">IF(S411:S632="",0, INDEX(Herbs!A:A,MATCH(S411,Herbs!B:B,0)))</f>
        <v>0</v>
      </c>
      <c r="V411" s="89" t="str">
        <f t="array" ref="V411">IF(S411="","", SWITCH(INDEX(Herbs!$A:$A,MATCH(S411,Herbs!$B:$B,0)),1,1,2,3,3,9,4,36,5,180,6,1080,0)*R411)</f>
        <v/>
      </c>
      <c r="W411" s="90" t="str">
        <f t="array" ref="W411">IF(S411="","",INDEX(Herbs!$E:$E,MATCH(S411,Herbs!$B:$B,0)))</f>
        <v/>
      </c>
    </row>
    <row r="412" ht="41.25" customHeight="1">
      <c r="A412" s="92"/>
      <c r="B412" s="92"/>
      <c r="C412" s="93"/>
      <c r="D412" s="94" t="str">
        <f>C408</f>
        <v>Master Healing Elixir</v>
      </c>
      <c r="E412" s="95" t="s">
        <v>326</v>
      </c>
      <c r="F412" s="96">
        <v>1.0</v>
      </c>
      <c r="G412" s="97" t="s">
        <v>336</v>
      </c>
      <c r="H412" s="98" t="str">
        <f t="array" ref="H412">IF(G412="","",INDEX(Herbs!$J:$J,MATCH(G412,Herbs!$B:$B,0)))</f>
        <v/>
      </c>
      <c r="I412" s="99">
        <f t="array" ref="I412">IF(G412:G632="",0, INDEX(Herbs!A:A,MATCH(G412,Herbs!B:B,0)))</f>
        <v>2</v>
      </c>
      <c r="J412" s="100">
        <f t="array" ref="J412">IF(G412="","", SWITCH(INDEX(Herbs!$A:$A,MATCH(G412,Herbs!$B:$B,0)),1,1,2,3,3,9,4,36,5,180,6,1080,0)*F412)</f>
        <v>3</v>
      </c>
      <c r="K412" s="101" t="str">
        <f t="array" ref="K412">IF(G412="","",INDEX(Herbs!$G:$G,MATCH(G412,Herbs!$B:$B,0)))</f>
        <v>Heat</v>
      </c>
      <c r="L412" s="100">
        <v>1.0</v>
      </c>
      <c r="M412" s="97" t="s">
        <v>333</v>
      </c>
      <c r="N412" s="98" t="str">
        <f t="array" ref="N412">IF(M412="","",INDEX(Herbs!$J:$J,MATCH(M412,Herbs!$B:$B,0)))</f>
        <v/>
      </c>
      <c r="O412" s="98">
        <f t="array" ref="O412">IF(M412:M632="",0, INDEX(Herbs!A:A,MATCH(M412,Herbs!B:B,0)))</f>
        <v>2</v>
      </c>
      <c r="P412" s="100">
        <f t="array" ref="P412">IF(M412="","", SWITCH(INDEX(Herbs!$A:$A,MATCH(M412,Herbs!$B:$B,0)),1,1,2,3,3,9,4,36,5,180,6,1080,0)*L412)</f>
        <v>3</v>
      </c>
      <c r="Q412" s="101" t="str">
        <f t="array" ref="Q412">IF(M412="","",INDEX(Herbs!$G:$G,MATCH(M412,Herbs!$B:$B,0)))</f>
        <v>Heat</v>
      </c>
      <c r="R412" s="100"/>
      <c r="S412" s="97"/>
      <c r="T412" s="98" t="str">
        <f t="array" ref="T412">IF(S412="","",INDEX(Herbs!$J:$J,MATCH(S412,Herbs!$B:$B,0)))</f>
        <v/>
      </c>
      <c r="U412" s="98">
        <f t="array" ref="U412">IF(S412:S632="",0, INDEX(Herbs!A:A,MATCH(S412,Herbs!B:B,0)))</f>
        <v>0</v>
      </c>
      <c r="V412" s="100" t="str">
        <f t="array" ref="V412">IF(S412="","", SWITCH(INDEX(Herbs!$A:$A,MATCH(S412,Herbs!$B:$B,0)),1,1,2,3,3,9,4,36,5,180,6,1080,0)*R412)</f>
        <v/>
      </c>
      <c r="W412" s="101" t="str">
        <f t="array" ref="W412">IF(S412="","",INDEX(Herbs!$G:$G,MATCH(S412,Herbs!$B:$B,0)))</f>
        <v/>
      </c>
    </row>
    <row r="413" ht="41.25" customHeight="1">
      <c r="A413" s="82" t="s">
        <v>199</v>
      </c>
      <c r="B413" s="83">
        <v>5.0</v>
      </c>
      <c r="C413" s="84" t="s">
        <v>213</v>
      </c>
      <c r="D413" s="85" t="str">
        <f>C413</f>
        <v>Divine Healing Elixir</v>
      </c>
      <c r="E413" s="85" t="s">
        <v>320</v>
      </c>
      <c r="F413" s="86">
        <v>1.0</v>
      </c>
      <c r="G413" s="87" t="s">
        <v>415</v>
      </c>
      <c r="H413" s="88" t="str">
        <f t="array" ref="H413">IF(G413="","",INDEX(Herbs!$J:$J,MATCH(G413,Herbs!$B:$B,0)))</f>
        <v/>
      </c>
      <c r="I413" s="13">
        <f t="array" ref="I413">IF(G413:G632="",0, INDEX(Herbs!A:A,MATCH(G413,Herbs!B:B,0)))</f>
        <v>3</v>
      </c>
      <c r="J413" s="89">
        <f t="array" ref="J413">IF(G413="","", SWITCH(INDEX(Herbs!$A:$A,MATCH(G413,Herbs!$B:$B,0)),1,1,2,3,3,9,4,36,5,180,6,1080,0)*F413)</f>
        <v>9</v>
      </c>
      <c r="K413" s="90" t="str">
        <f t="array" ref="K413">IF(G413="","",INDEX(Herbs!$C:$C,MATCH(G413,Herbs!$B:$B,0)))</f>
        <v>Mending</v>
      </c>
      <c r="L413" s="89"/>
      <c r="M413" s="91"/>
      <c r="N413" s="88" t="str">
        <f t="array" ref="N413">IF(M413="","",INDEX(Herbs!$J:$J,MATCH(M413,Herbs!$B:$B,0)))</f>
        <v/>
      </c>
      <c r="O413" s="88">
        <f t="array" ref="O413">IF(M413:M632="",0, INDEX(Herbs!A:A,MATCH(M413,Herbs!B:B,0)))</f>
        <v>0</v>
      </c>
      <c r="P413" s="89" t="str">
        <f t="array" ref="P413">IF(M413="","", SWITCH(INDEX(Herbs!$A:$A,MATCH(M413,Herbs!$B:$B,0)),1,1,2,3,3,9,4,36,5,180,6,1080,0)*L413)</f>
        <v/>
      </c>
      <c r="Q413" s="90" t="str">
        <f t="array" ref="Q413">IF(M413="","",INDEX(Herbs!$C:$C,MATCH(M413,Herbs!$B:$B,0)))</f>
        <v/>
      </c>
      <c r="R413" s="89"/>
      <c r="S413" s="91"/>
      <c r="T413" s="88" t="str">
        <f t="array" ref="T413">IF(S413="","",INDEX(Herbs!$J:$J,MATCH(S413,Herbs!$B:$B,0)))</f>
        <v/>
      </c>
      <c r="U413" s="88">
        <f t="array" ref="U413">IF(S413:S632="",0, INDEX(Herbs!A:A,MATCH(S413,Herbs!B:B,0)))</f>
        <v>0</v>
      </c>
      <c r="V413" s="89" t="str">
        <f t="array" ref="V413">IF(S413="","", SWITCH(INDEX(Herbs!$A:$A,MATCH(S413,Herbs!$B:$B,0)),1,1,2,3,3,9,4,36,5,180,6,1080,0)*R413)</f>
        <v/>
      </c>
      <c r="W413" s="90" t="str">
        <f t="array" ref="W413">IF(S413="","",INDEX(Herbs!$C:$C,MATCH(S413,Herbs!$B:$B,0)))</f>
        <v/>
      </c>
    </row>
    <row r="414" ht="41.25" customHeight="1">
      <c r="C414" s="75"/>
      <c r="D414" s="85" t="str">
        <f>C413</f>
        <v>Divine Healing Elixir</v>
      </c>
      <c r="E414" s="85" t="s">
        <v>322</v>
      </c>
      <c r="F414" s="89"/>
      <c r="G414" s="91"/>
      <c r="H414" s="88" t="str">
        <f t="array" ref="H414">IF(G414="","",INDEX(Herbs!$J:$J,MATCH(G414,Herbs!$B:$B,0)))</f>
        <v/>
      </c>
      <c r="I414" s="13">
        <f t="array" ref="I414">IF(G414:G632="",0, INDEX(Herbs!A:A,MATCH(G414,Herbs!B:B,0)))</f>
        <v>0</v>
      </c>
      <c r="J414" s="89" t="str">
        <f t="array" ref="J414">IF(G414="","", SWITCH(INDEX(Herbs!$A:$A,MATCH(G414,Herbs!$B:$B,0)),1,1,2,3,3,9,4,36,5,180,6,1080,0)*F414)</f>
        <v/>
      </c>
      <c r="K414" s="90" t="str">
        <f t="array" ref="K414">IF(G414="","",INDEX(Herbs!$C:$C,MATCH(G414,Herbs!$B:$B,0)))</f>
        <v/>
      </c>
      <c r="L414" s="89"/>
      <c r="M414" s="91"/>
      <c r="N414" s="88" t="str">
        <f t="array" ref="N414">IF(M414="","",INDEX(Herbs!$J:$J,MATCH(M414,Herbs!$B:$B,0)))</f>
        <v/>
      </c>
      <c r="O414" s="88">
        <f t="array" ref="O414">IF(M414:M632="",0, INDEX(Herbs!A:A,MATCH(M414,Herbs!B:B,0)))</f>
        <v>0</v>
      </c>
      <c r="P414" s="89" t="str">
        <f t="array" ref="P414">IF(M414="","", SWITCH(INDEX(Herbs!$A:$A,MATCH(M414,Herbs!$B:$B,0)),1,1,2,3,3,9,4,36,5,180,6,1080,0)*L414)</f>
        <v/>
      </c>
      <c r="Q414" s="90" t="str">
        <f t="array" ref="Q414">IF(M414="","",INDEX(Herbs!$C:$C,MATCH(M414,Herbs!$B:$B,0)))</f>
        <v/>
      </c>
      <c r="R414" s="89"/>
      <c r="S414" s="91"/>
      <c r="T414" s="88" t="str">
        <f t="array" ref="T414">IF(S414="","",INDEX(Herbs!$J:$J,MATCH(S414,Herbs!$B:$B,0)))</f>
        <v/>
      </c>
      <c r="U414" s="88">
        <f t="array" ref="U414">IF(S414:S632="",0, INDEX(Herbs!A:A,MATCH(S414,Herbs!B:B,0)))</f>
        <v>0</v>
      </c>
      <c r="V414" s="89" t="str">
        <f t="array" ref="V414">IF(S414="","", SWITCH(INDEX(Herbs!$A:$A,MATCH(S414,Herbs!$B:$B,0)),1,1,2,3,3,9,4,36,5,180,6,1080,0)*R414)</f>
        <v/>
      </c>
      <c r="W414" s="90" t="str">
        <f t="array" ref="W414">IF(S414="","",INDEX(Herbs!$C:$C,MATCH(S414,Herbs!$B:$B,0)))</f>
        <v/>
      </c>
    </row>
    <row r="415" ht="41.25" customHeight="1">
      <c r="C415" s="75"/>
      <c r="D415" s="85" t="str">
        <f>C413</f>
        <v>Divine Healing Elixir</v>
      </c>
      <c r="E415" s="73" t="s">
        <v>323</v>
      </c>
      <c r="F415" s="86">
        <v>1.0</v>
      </c>
      <c r="G415" s="87" t="s">
        <v>416</v>
      </c>
      <c r="H415" s="88" t="str">
        <f t="array" ref="H415">IF(G415="","",INDEX(Herbs!$J:$J,MATCH(G415,Herbs!$B:$B,0)))</f>
        <v/>
      </c>
      <c r="I415" s="13">
        <f t="array" ref="I415">IF(G415:G632="",0, INDEX(Herbs!A:A,MATCH(G415,Herbs!B:B,0)))</f>
        <v>3</v>
      </c>
      <c r="J415" s="89">
        <f t="array" ref="J415">IF(G415="","", SWITCH(INDEX(Herbs!$A:$A,MATCH(G415,Herbs!$B:$B,0)),1,1,2,3,3,9,4,36,5,180,6,1080,0)*F415)</f>
        <v>9</v>
      </c>
      <c r="K415" s="90" t="str">
        <f t="array" ref="K415">IF(G415="","",INDEX(Herbs!$E:$E,MATCH(G415,Herbs!$B:$B,0)))</f>
        <v>Enforcing</v>
      </c>
      <c r="L415" s="89"/>
      <c r="M415" s="91"/>
      <c r="N415" s="88" t="str">
        <f t="array" ref="N415">IF(M415="","",INDEX(Herbs!$J:$J,MATCH(M415,Herbs!$B:$B,0)))</f>
        <v/>
      </c>
      <c r="O415" s="88">
        <f t="array" ref="O415">IF(M415:M632="",0, INDEX(Herbs!A:A,MATCH(M415,Herbs!B:B,0)))</f>
        <v>0</v>
      </c>
      <c r="P415" s="89" t="str">
        <f t="array" ref="P415">IF(M415="","", SWITCH(INDEX(Herbs!$A:$A,MATCH(M415,Herbs!$B:$B,0)),1,1,2,3,3,9,4,36,5,180,6,1080,0)*L415)</f>
        <v/>
      </c>
      <c r="Q415" s="90" t="str">
        <f t="array" ref="Q415">IF(M415="","",INDEX(Herbs!$E:$E,MATCH(M415,Herbs!$B:$B,0)))</f>
        <v/>
      </c>
      <c r="R415" s="89"/>
      <c r="S415" s="91"/>
      <c r="T415" s="88" t="str">
        <f t="array" ref="T415">IF(S415="","",INDEX(Herbs!$J:$J,MATCH(S415,Herbs!$B:$B,0)))</f>
        <v/>
      </c>
      <c r="U415" s="88">
        <f t="array" ref="U415">IF(S415:S632="",0, INDEX(Herbs!A:A,MATCH(S415,Herbs!B:B,0)))</f>
        <v>0</v>
      </c>
      <c r="V415" s="89" t="str">
        <f t="array" ref="V415">IF(S415="","", SWITCH(INDEX(Herbs!$A:$A,MATCH(S415,Herbs!$B:$B,0)),1,1,2,3,3,9,4,36,5,180,6,1080,0)*R415)</f>
        <v/>
      </c>
      <c r="W415" s="90" t="str">
        <f t="array" ref="W415">IF(S415="","",INDEX(Herbs!$E:$E,MATCH(S415,Herbs!$B:$B,0)))</f>
        <v/>
      </c>
    </row>
    <row r="416" ht="41.25" customHeight="1">
      <c r="C416" s="75"/>
      <c r="D416" s="85" t="str">
        <f>C413</f>
        <v>Divine Healing Elixir</v>
      </c>
      <c r="E416" s="73" t="s">
        <v>325</v>
      </c>
      <c r="F416" s="89">
        <v>1.0</v>
      </c>
      <c r="G416" s="91" t="s">
        <v>366</v>
      </c>
      <c r="H416" s="88" t="str">
        <f t="array" ref="H416">IF(G416="","",INDEX(Herbs!$J:$J,MATCH(G416,Herbs!$B:$B,0)))</f>
        <v/>
      </c>
      <c r="I416" s="13">
        <f t="array" ref="I416">IF(G416:G632="",0, INDEX(Herbs!A:A,MATCH(G416,Herbs!B:B,0)))</f>
        <v>3</v>
      </c>
      <c r="J416" s="89">
        <f t="array" ref="J416">IF(G416="","", SWITCH(INDEX(Herbs!$A:$A,MATCH(G416,Herbs!$B:$B,0)),1,1,2,3,3,9,4,36,5,180,6,1080,0)*F416)</f>
        <v>9</v>
      </c>
      <c r="K416" s="90" t="str">
        <f t="array" ref="K416">IF(G416="","",INDEX(Herbs!$E:$E,MATCH(G416,Herbs!$B:$B,0)))</f>
        <v>Strengthening</v>
      </c>
      <c r="L416" s="89"/>
      <c r="M416" s="91"/>
      <c r="N416" s="88" t="str">
        <f t="array" ref="N416">IF(M416="","",INDEX(Herbs!$J:$J,MATCH(M416,Herbs!$B:$B,0)))</f>
        <v/>
      </c>
      <c r="O416" s="88">
        <f t="array" ref="O416">IF(M416:M632="",0, INDEX(Herbs!A:A,MATCH(M416,Herbs!B:B,0)))</f>
        <v>0</v>
      </c>
      <c r="P416" s="89" t="str">
        <f t="array" ref="P416">IF(M416="","", SWITCH(INDEX(Herbs!$A:$A,MATCH(M416,Herbs!$B:$B,0)),1,1,2,3,3,9,4,36,5,180,6,1080,0)*L416)</f>
        <v/>
      </c>
      <c r="Q416" s="90" t="str">
        <f t="array" ref="Q416">IF(M416="","",INDEX(Herbs!$E:$E,MATCH(M416,Herbs!$B:$B,0)))</f>
        <v/>
      </c>
      <c r="R416" s="89"/>
      <c r="S416" s="91"/>
      <c r="T416" s="88" t="str">
        <f t="array" ref="T416">IF(S416="","",INDEX(Herbs!$J:$J,MATCH(S416,Herbs!$B:$B,0)))</f>
        <v/>
      </c>
      <c r="U416" s="88">
        <f t="array" ref="U416">IF(S416:S632="",0, INDEX(Herbs!A:A,MATCH(S416,Herbs!B:B,0)))</f>
        <v>0</v>
      </c>
      <c r="V416" s="89" t="str">
        <f t="array" ref="V416">IF(S416="","", SWITCH(INDEX(Herbs!$A:$A,MATCH(S416,Herbs!$B:$B,0)),1,1,2,3,3,9,4,36,5,180,6,1080,0)*R416)</f>
        <v/>
      </c>
      <c r="W416" s="90" t="str">
        <f t="array" ref="W416">IF(S416="","",INDEX(Herbs!$E:$E,MATCH(S416,Herbs!$B:$B,0)))</f>
        <v/>
      </c>
    </row>
    <row r="417" ht="41.25" customHeight="1">
      <c r="A417" s="92"/>
      <c r="B417" s="92"/>
      <c r="C417" s="93"/>
      <c r="D417" s="94" t="str">
        <f>C413</f>
        <v>Divine Healing Elixir</v>
      </c>
      <c r="E417" s="95" t="s">
        <v>326</v>
      </c>
      <c r="F417" s="96">
        <v>1.0</v>
      </c>
      <c r="G417" s="97" t="s">
        <v>354</v>
      </c>
      <c r="H417" s="98" t="str">
        <f t="array" ref="H417">IF(G417="","",INDEX(Herbs!$J:$J,MATCH(G417,Herbs!$B:$B,0)))</f>
        <v/>
      </c>
      <c r="I417" s="99">
        <f t="array" ref="I417">IF(G417:G632="",0, INDEX(Herbs!A:A,MATCH(G417,Herbs!B:B,0)))</f>
        <v>3</v>
      </c>
      <c r="J417" s="100">
        <f t="array" ref="J417">IF(G417="","", SWITCH(INDEX(Herbs!$A:$A,MATCH(G417,Herbs!$B:$B,0)),1,1,2,3,3,9,4,36,5,180,6,1080,0)*F417)</f>
        <v>9</v>
      </c>
      <c r="K417" s="101" t="str">
        <f t="array" ref="K417">IF(G417="","",INDEX(Herbs!$G:$G,MATCH(G417,Herbs!$B:$B,0)))</f>
        <v>Heat</v>
      </c>
      <c r="L417" s="100"/>
      <c r="M417" s="97"/>
      <c r="N417" s="98" t="str">
        <f t="array" ref="N417">IF(M417="","",INDEX(Herbs!$J:$J,MATCH(M417,Herbs!$B:$B,0)))</f>
        <v/>
      </c>
      <c r="O417" s="98">
        <f t="array" ref="O417">IF(M417:M632="",0, INDEX(Herbs!A:A,MATCH(M417,Herbs!B:B,0)))</f>
        <v>0</v>
      </c>
      <c r="P417" s="100" t="str">
        <f t="array" ref="P417">IF(M417="","", SWITCH(INDEX(Herbs!$A:$A,MATCH(M417,Herbs!$B:$B,0)),1,1,2,3,3,9,4,36,5,180,6,1080,0)*L417)</f>
        <v/>
      </c>
      <c r="Q417" s="101" t="str">
        <f t="array" ref="Q417">IF(M417="","",INDEX(Herbs!$G:$G,MATCH(M417,Herbs!$B:$B,0)))</f>
        <v/>
      </c>
      <c r="R417" s="100"/>
      <c r="S417" s="97"/>
      <c r="T417" s="98" t="str">
        <f t="array" ref="T417">IF(S417="","",INDEX(Herbs!$J:$J,MATCH(S417,Herbs!$B:$B,0)))</f>
        <v/>
      </c>
      <c r="U417" s="98">
        <f t="array" ref="U417">IF(S417:S632="",0, INDEX(Herbs!A:A,MATCH(S417,Herbs!B:B,0)))</f>
        <v>0</v>
      </c>
      <c r="V417" s="100" t="str">
        <f t="array" ref="V417">IF(S417="","", SWITCH(INDEX(Herbs!$A:$A,MATCH(S417,Herbs!$B:$B,0)),1,1,2,3,3,9,4,36,5,180,6,1080,0)*R417)</f>
        <v/>
      </c>
      <c r="W417" s="101" t="str">
        <f t="array" ref="W417">IF(S417="","",INDEX(Herbs!$G:$G,MATCH(S417,Herbs!$B:$B,0)))</f>
        <v/>
      </c>
    </row>
    <row r="418" ht="41.25" customHeight="1">
      <c r="A418" s="82" t="s">
        <v>216</v>
      </c>
      <c r="B418" s="83">
        <v>2.0</v>
      </c>
      <c r="C418" s="84" t="s">
        <v>215</v>
      </c>
      <c r="D418" s="85" t="str">
        <f>C418</f>
        <v>Lesser Longevity Elixir</v>
      </c>
      <c r="E418" s="85" t="s">
        <v>320</v>
      </c>
      <c r="F418" s="86">
        <v>3.0</v>
      </c>
      <c r="G418" s="87" t="s">
        <v>333</v>
      </c>
      <c r="H418" s="88" t="str">
        <f t="array" ref="H418">IF(G418="","",INDEX(Herbs!$J:$J,MATCH(G418,Herbs!$B:$B,0)))</f>
        <v/>
      </c>
      <c r="I418" s="13">
        <f t="array" ref="I418">IF(G418:G632="",0, INDEX(Herbs!A:A,MATCH(G418,Herbs!B:B,0)))</f>
        <v>2</v>
      </c>
      <c r="J418" s="89">
        <f t="array" ref="J418">IF(G418="","", SWITCH(INDEX(Herbs!$A:$A,MATCH(G418,Herbs!$B:$B,0)),1,1,2,3,3,9,4,36,5,180,6,1080,0)*F418)</f>
        <v>9</v>
      </c>
      <c r="K418" s="90" t="str">
        <f t="array" ref="K418">IF(G418="","",INDEX(Herbs!$C:$C,MATCH(G418,Herbs!$B:$B,0)))</f>
        <v>Coalescing</v>
      </c>
      <c r="L418" s="89"/>
      <c r="M418" s="91"/>
      <c r="N418" s="88" t="str">
        <f t="array" ref="N418">IF(M418="","",INDEX(Herbs!$J:$J,MATCH(M418,Herbs!$B:$B,0)))</f>
        <v/>
      </c>
      <c r="O418" s="88">
        <f t="array" ref="O418">IF(M418:M632="",0, INDEX(Herbs!A:A,MATCH(M418,Herbs!B:B,0)))</f>
        <v>0</v>
      </c>
      <c r="P418" s="89" t="str">
        <f t="array" ref="P418">IF(M418="","", SWITCH(INDEX(Herbs!$A:$A,MATCH(M418,Herbs!$B:$B,0)),1,1,2,3,3,9,4,36,5,180,6,1080,0)*L418)</f>
        <v/>
      </c>
      <c r="Q418" s="90" t="str">
        <f t="array" ref="Q418">IF(M418="","",INDEX(Herbs!$C:$C,MATCH(M418,Herbs!$B:$B,0)))</f>
        <v/>
      </c>
      <c r="R418" s="89"/>
      <c r="S418" s="91"/>
      <c r="T418" s="88" t="str">
        <f t="array" ref="T418">IF(S418="","",INDEX(Herbs!$J:$J,MATCH(S418,Herbs!$B:$B,0)))</f>
        <v/>
      </c>
      <c r="U418" s="88">
        <f t="array" ref="U418">IF(S418:S632="",0, INDEX(Herbs!A:A,MATCH(S418,Herbs!B:B,0)))</f>
        <v>0</v>
      </c>
      <c r="V418" s="89" t="str">
        <f t="array" ref="V418">IF(S418="","", SWITCH(INDEX(Herbs!$A:$A,MATCH(S418,Herbs!$B:$B,0)),1,1,2,3,3,9,4,36,5,180,6,1080,0)*R418)</f>
        <v/>
      </c>
      <c r="W418" s="90" t="str">
        <f t="array" ref="W418">IF(S418="","",INDEX(Herbs!$C:$C,MATCH(S418,Herbs!$B:$B,0)))</f>
        <v/>
      </c>
    </row>
    <row r="419" ht="41.25" customHeight="1">
      <c r="C419" s="75"/>
      <c r="D419" s="85" t="str">
        <f>C418</f>
        <v>Lesser Longevity Elixir</v>
      </c>
      <c r="E419" s="85" t="s">
        <v>322</v>
      </c>
      <c r="F419" s="89"/>
      <c r="G419" s="91"/>
      <c r="H419" s="88" t="str">
        <f t="array" ref="H419">IF(G419="","",INDEX(Herbs!$J:$J,MATCH(G419,Herbs!$B:$B,0)))</f>
        <v/>
      </c>
      <c r="I419" s="13">
        <f t="array" ref="I419">IF(G419:G632="",0, INDEX(Herbs!A:A,MATCH(G419,Herbs!B:B,0)))</f>
        <v>0</v>
      </c>
      <c r="J419" s="89" t="str">
        <f t="array" ref="J419">IF(G419="","", SWITCH(INDEX(Herbs!$A:$A,MATCH(G419,Herbs!$B:$B,0)),1,1,2,3,3,9,4,36,5,180,6,1080,0)*F419)</f>
        <v/>
      </c>
      <c r="K419" s="90" t="str">
        <f t="array" ref="K419">IF(G419="","",INDEX(Herbs!$C:$C,MATCH(G419,Herbs!$B:$B,0)))</f>
        <v/>
      </c>
      <c r="L419" s="89"/>
      <c r="M419" s="91"/>
      <c r="N419" s="88" t="str">
        <f t="array" ref="N419">IF(M419="","",INDEX(Herbs!$J:$J,MATCH(M419,Herbs!$B:$B,0)))</f>
        <v/>
      </c>
      <c r="O419" s="88">
        <f t="array" ref="O419">IF(M419:M632="",0, INDEX(Herbs!A:A,MATCH(M419,Herbs!B:B,0)))</f>
        <v>0</v>
      </c>
      <c r="P419" s="89" t="str">
        <f t="array" ref="P419">IF(M419="","", SWITCH(INDEX(Herbs!$A:$A,MATCH(M419,Herbs!$B:$B,0)),1,1,2,3,3,9,4,36,5,180,6,1080,0)*L419)</f>
        <v/>
      </c>
      <c r="Q419" s="90" t="str">
        <f t="array" ref="Q419">IF(M419="","",INDEX(Herbs!$C:$C,MATCH(M419,Herbs!$B:$B,0)))</f>
        <v/>
      </c>
      <c r="R419" s="89"/>
      <c r="S419" s="91"/>
      <c r="T419" s="88" t="str">
        <f t="array" ref="T419">IF(S419="","",INDEX(Herbs!$J:$J,MATCH(S419,Herbs!$B:$B,0)))</f>
        <v/>
      </c>
      <c r="U419" s="88">
        <f t="array" ref="U419">IF(S419:S632="",0, INDEX(Herbs!A:A,MATCH(S419,Herbs!B:B,0)))</f>
        <v>0</v>
      </c>
      <c r="V419" s="89" t="str">
        <f t="array" ref="V419">IF(S419="","", SWITCH(INDEX(Herbs!$A:$A,MATCH(S419,Herbs!$B:$B,0)),1,1,2,3,3,9,4,36,5,180,6,1080,0)*R419)</f>
        <v/>
      </c>
      <c r="W419" s="90" t="str">
        <f t="array" ref="W419">IF(S419="","",INDEX(Herbs!$C:$C,MATCH(S419,Herbs!$B:$B,0)))</f>
        <v/>
      </c>
    </row>
    <row r="420" ht="41.25" customHeight="1">
      <c r="C420" s="75"/>
      <c r="D420" s="85" t="str">
        <f>C418</f>
        <v>Lesser Longevity Elixir</v>
      </c>
      <c r="E420" s="73" t="s">
        <v>323</v>
      </c>
      <c r="F420" s="86">
        <v>3.0</v>
      </c>
      <c r="G420" s="87" t="s">
        <v>417</v>
      </c>
      <c r="H420" s="88" t="str">
        <f t="array" ref="H420">IF(G420="","",INDEX(Herbs!$J:$J,MATCH(G420,Herbs!$B:$B,0)))</f>
        <v/>
      </c>
      <c r="I420" s="13">
        <f t="array" ref="I420">IF(G420:G632="",0, INDEX(Herbs!A:A,MATCH(G420,Herbs!B:B,0)))</f>
        <v>3</v>
      </c>
      <c r="J420" s="89">
        <f t="array" ref="J420">IF(G420="","", SWITCH(INDEX(Herbs!$A:$A,MATCH(G420,Herbs!$B:$B,0)),1,1,2,3,3,9,4,36,5,180,6,1080,0)*F420)</f>
        <v>27</v>
      </c>
      <c r="K420" s="90" t="str">
        <f t="array" ref="K420">IF(G420="","",INDEX(Herbs!$E:$E,MATCH(G420,Herbs!$B:$B,0)))</f>
        <v>Longevity</v>
      </c>
      <c r="L420" s="89"/>
      <c r="M420" s="91"/>
      <c r="N420" s="88" t="str">
        <f t="array" ref="N420">IF(M420="","",INDEX(Herbs!$J:$J,MATCH(M420,Herbs!$B:$B,0)))</f>
        <v/>
      </c>
      <c r="O420" s="88">
        <f t="array" ref="O420">IF(M420:M632="",0, INDEX(Herbs!A:A,MATCH(M420,Herbs!B:B,0)))</f>
        <v>0</v>
      </c>
      <c r="P420" s="89" t="str">
        <f t="array" ref="P420">IF(M420="","", SWITCH(INDEX(Herbs!$A:$A,MATCH(M420,Herbs!$B:$B,0)),1,1,2,3,3,9,4,36,5,180,6,1080,0)*L420)</f>
        <v/>
      </c>
      <c r="Q420" s="90" t="str">
        <f t="array" ref="Q420">IF(M420="","",INDEX(Herbs!$E:$E,MATCH(M420,Herbs!$B:$B,0)))</f>
        <v/>
      </c>
      <c r="R420" s="89"/>
      <c r="S420" s="91"/>
      <c r="T420" s="88" t="str">
        <f t="array" ref="T420">IF(S420="","",INDEX(Herbs!$J:$J,MATCH(S420,Herbs!$B:$B,0)))</f>
        <v/>
      </c>
      <c r="U420" s="88">
        <f t="array" ref="U420">IF(S420:S632="",0, INDEX(Herbs!A:A,MATCH(S420,Herbs!B:B,0)))</f>
        <v>0</v>
      </c>
      <c r="V420" s="89" t="str">
        <f t="array" ref="V420">IF(S420="","", SWITCH(INDEX(Herbs!$A:$A,MATCH(S420,Herbs!$B:$B,0)),1,1,2,3,3,9,4,36,5,180,6,1080,0)*R420)</f>
        <v/>
      </c>
      <c r="W420" s="90" t="str">
        <f t="array" ref="W420">IF(S420="","",INDEX(Herbs!$E:$E,MATCH(S420,Herbs!$B:$B,0)))</f>
        <v/>
      </c>
    </row>
    <row r="421" ht="41.25" customHeight="1">
      <c r="C421" s="75"/>
      <c r="D421" s="85" t="str">
        <f>C418</f>
        <v>Lesser Longevity Elixir</v>
      </c>
      <c r="E421" s="73" t="s">
        <v>325</v>
      </c>
      <c r="F421" s="89"/>
      <c r="G421" s="91"/>
      <c r="H421" s="88" t="str">
        <f t="array" ref="H421">IF(G421="","",INDEX(Herbs!$J:$J,MATCH(G421,Herbs!$B:$B,0)))</f>
        <v/>
      </c>
      <c r="I421" s="13">
        <f t="array" ref="I421">IF(G421:G632="",0, INDEX(Herbs!A:A,MATCH(G421,Herbs!B:B,0)))</f>
        <v>0</v>
      </c>
      <c r="J421" s="89" t="str">
        <f t="array" ref="J421">IF(G421="","", SWITCH(INDEX(Herbs!$A:$A,MATCH(G421,Herbs!$B:$B,0)),1,1,2,3,3,9,4,36,5,180,6,1080,0)*F421)</f>
        <v/>
      </c>
      <c r="K421" s="90" t="str">
        <f t="array" ref="K421">IF(G421="","",INDEX(Herbs!$E:$E,MATCH(G421,Herbs!$B:$B,0)))</f>
        <v/>
      </c>
      <c r="L421" s="89"/>
      <c r="M421" s="91"/>
      <c r="N421" s="88" t="str">
        <f t="array" ref="N421">IF(M421="","",INDEX(Herbs!$J:$J,MATCH(M421,Herbs!$B:$B,0)))</f>
        <v/>
      </c>
      <c r="O421" s="88">
        <f t="array" ref="O421">IF(M421:M632="",0, INDEX(Herbs!A:A,MATCH(M421,Herbs!B:B,0)))</f>
        <v>0</v>
      </c>
      <c r="P421" s="89" t="str">
        <f t="array" ref="P421">IF(M421="","", SWITCH(INDEX(Herbs!$A:$A,MATCH(M421,Herbs!$B:$B,0)),1,1,2,3,3,9,4,36,5,180,6,1080,0)*L421)</f>
        <v/>
      </c>
      <c r="Q421" s="90" t="str">
        <f t="array" ref="Q421">IF(M421="","",INDEX(Herbs!$E:$E,MATCH(M421,Herbs!$B:$B,0)))</f>
        <v/>
      </c>
      <c r="R421" s="89"/>
      <c r="S421" s="91"/>
      <c r="T421" s="88" t="str">
        <f t="array" ref="T421">IF(S421="","",INDEX(Herbs!$J:$J,MATCH(S421,Herbs!$B:$B,0)))</f>
        <v/>
      </c>
      <c r="U421" s="88">
        <f t="array" ref="U421">IF(S421:S632="",0, INDEX(Herbs!A:A,MATCH(S421,Herbs!B:B,0)))</f>
        <v>0</v>
      </c>
      <c r="V421" s="89" t="str">
        <f t="array" ref="V421">IF(S421="","", SWITCH(INDEX(Herbs!$A:$A,MATCH(S421,Herbs!$B:$B,0)),1,1,2,3,3,9,4,36,5,180,6,1080,0)*R421)</f>
        <v/>
      </c>
      <c r="W421" s="90" t="str">
        <f t="array" ref="W421">IF(S421="","",INDEX(Herbs!$E:$E,MATCH(S421,Herbs!$B:$B,0)))</f>
        <v/>
      </c>
    </row>
    <row r="422" ht="41.25" customHeight="1">
      <c r="A422" s="92"/>
      <c r="B422" s="92"/>
      <c r="C422" s="93"/>
      <c r="D422" s="94" t="str">
        <f>C418</f>
        <v>Lesser Longevity Elixir</v>
      </c>
      <c r="E422" s="95" t="s">
        <v>326</v>
      </c>
      <c r="F422" s="96">
        <v>1.0</v>
      </c>
      <c r="G422" s="97" t="s">
        <v>346</v>
      </c>
      <c r="H422" s="98" t="str">
        <f t="array" ref="H422">IF(G422="","",INDEX(Herbs!$J:$J,MATCH(G422,Herbs!$B:$B,0)))</f>
        <v/>
      </c>
      <c r="I422" s="99">
        <f t="array" ref="I422">IF(G422:G632="",0, INDEX(Herbs!A:A,MATCH(G422,Herbs!B:B,0)))</f>
        <v>2</v>
      </c>
      <c r="J422" s="100">
        <f t="array" ref="J422">IF(G422="","", SWITCH(INDEX(Herbs!$A:$A,MATCH(G422,Herbs!$B:$B,0)),1,1,2,3,3,9,4,36,5,180,6,1080,0)*F422)</f>
        <v>3</v>
      </c>
      <c r="K422" s="101" t="str">
        <f t="array" ref="K422">IF(G422="","",INDEX(Herbs!$G:$G,MATCH(G422,Herbs!$B:$B,0)))</f>
        <v>Balanced</v>
      </c>
      <c r="L422" s="100"/>
      <c r="M422" s="97"/>
      <c r="N422" s="98" t="str">
        <f t="array" ref="N422">IF(M422="","",INDEX(Herbs!$J:$J,MATCH(M422,Herbs!$B:$B,0)))</f>
        <v/>
      </c>
      <c r="O422" s="98">
        <f t="array" ref="O422">IF(M422:M632="",0, INDEX(Herbs!A:A,MATCH(M422,Herbs!B:B,0)))</f>
        <v>0</v>
      </c>
      <c r="P422" s="100" t="str">
        <f t="array" ref="P422">IF(M422="","", SWITCH(INDEX(Herbs!$A:$A,MATCH(M422,Herbs!$B:$B,0)),1,1,2,3,3,9,4,36,5,180,6,1080,0)*L422)</f>
        <v/>
      </c>
      <c r="Q422" s="101" t="str">
        <f t="array" ref="Q422">IF(M422="","",INDEX(Herbs!$G:$G,MATCH(M422,Herbs!$B:$B,0)))</f>
        <v/>
      </c>
      <c r="R422" s="100"/>
      <c r="S422" s="97"/>
      <c r="T422" s="98" t="str">
        <f t="array" ref="T422">IF(S422="","",INDEX(Herbs!$J:$J,MATCH(S422,Herbs!$B:$B,0)))</f>
        <v/>
      </c>
      <c r="U422" s="98">
        <f t="array" ref="U422">IF(S422:S632="",0, INDEX(Herbs!A:A,MATCH(S422,Herbs!B:B,0)))</f>
        <v>0</v>
      </c>
      <c r="V422" s="100" t="str">
        <f t="array" ref="V422">IF(S422="","", SWITCH(INDEX(Herbs!$A:$A,MATCH(S422,Herbs!$B:$B,0)),1,1,2,3,3,9,4,36,5,180,6,1080,0)*R422)</f>
        <v/>
      </c>
      <c r="W422" s="101" t="str">
        <f t="array" ref="W422">IF(S422="","",INDEX(Herbs!$G:$G,MATCH(S422,Herbs!$B:$B,0)))</f>
        <v/>
      </c>
    </row>
    <row r="423" ht="41.25" customHeight="1">
      <c r="A423" s="82" t="s">
        <v>216</v>
      </c>
      <c r="B423" s="83">
        <v>3.0</v>
      </c>
      <c r="C423" s="84" t="s">
        <v>218</v>
      </c>
      <c r="D423" s="85" t="str">
        <f>C423</f>
        <v>Greater Longevity Elixir</v>
      </c>
      <c r="E423" s="85" t="s">
        <v>320</v>
      </c>
      <c r="F423" s="86">
        <v>6.0</v>
      </c>
      <c r="G423" s="87" t="s">
        <v>337</v>
      </c>
      <c r="H423" s="88" t="str">
        <f t="array" ref="H423">IF(G423="","",INDEX(Herbs!$J:$J,MATCH(G423,Herbs!$B:$B,0)))</f>
        <v/>
      </c>
      <c r="I423" s="13">
        <f t="array" ref="I423">IF(G423:G632="",0, INDEX(Herbs!A:A,MATCH(G423,Herbs!B:B,0)))</f>
        <v>3</v>
      </c>
      <c r="J423" s="89">
        <f t="array" ref="J423">IF(G423="","", SWITCH(INDEX(Herbs!$A:$A,MATCH(G423,Herbs!$B:$B,0)),1,1,2,3,3,9,4,36,5,180,6,1080,0)*F423)</f>
        <v>54</v>
      </c>
      <c r="K423" s="90" t="str">
        <f t="array" ref="K423">IF(G423="","",INDEX(Herbs!$C:$C,MATCH(G423,Herbs!$B:$B,0)))</f>
        <v>Coalescing</v>
      </c>
      <c r="L423" s="89">
        <v>6.0</v>
      </c>
      <c r="M423" s="91" t="s">
        <v>337</v>
      </c>
      <c r="N423" s="88" t="str">
        <f t="array" ref="N423">IF(M423="","",INDEX(Herbs!$J:$J,MATCH(M423,Herbs!$B:$B,0)))</f>
        <v/>
      </c>
      <c r="O423" s="88">
        <f t="array" ref="O423">IF(M423:M632="",0, INDEX(Herbs!A:A,MATCH(M423,Herbs!B:B,0)))</f>
        <v>3</v>
      </c>
      <c r="P423" s="89">
        <f t="array" ref="P423">IF(M423="","", SWITCH(INDEX(Herbs!$A:$A,MATCH(M423,Herbs!$B:$B,0)),1,1,2,3,3,9,4,36,5,180,6,1080,0)*L423)</f>
        <v>54</v>
      </c>
      <c r="Q423" s="90" t="str">
        <f t="array" ref="Q423">IF(M423="","",INDEX(Herbs!$C:$C,MATCH(M423,Herbs!$B:$B,0)))</f>
        <v>Coalescing</v>
      </c>
      <c r="R423" s="89"/>
      <c r="S423" s="91"/>
      <c r="T423" s="88" t="str">
        <f t="array" ref="T423">IF(S423="","",INDEX(Herbs!$J:$J,MATCH(S423,Herbs!$B:$B,0)))</f>
        <v/>
      </c>
      <c r="U423" s="88">
        <f t="array" ref="U423">IF(S423:S632="",0, INDEX(Herbs!A:A,MATCH(S423,Herbs!B:B,0)))</f>
        <v>0</v>
      </c>
      <c r="V423" s="89" t="str">
        <f t="array" ref="V423">IF(S423="","", SWITCH(INDEX(Herbs!$A:$A,MATCH(S423,Herbs!$B:$B,0)),1,1,2,3,3,9,4,36,5,180,6,1080,0)*R423)</f>
        <v/>
      </c>
      <c r="W423" s="90" t="str">
        <f t="array" ref="W423">IF(S423="","",INDEX(Herbs!$C:$C,MATCH(S423,Herbs!$B:$B,0)))</f>
        <v/>
      </c>
    </row>
    <row r="424" ht="41.25" customHeight="1">
      <c r="C424" s="75"/>
      <c r="D424" s="85" t="str">
        <f>C423</f>
        <v>Greater Longevity Elixir</v>
      </c>
      <c r="E424" s="85" t="s">
        <v>322</v>
      </c>
      <c r="F424" s="89"/>
      <c r="G424" s="91"/>
      <c r="H424" s="88" t="str">
        <f t="array" ref="H424">IF(G424="","",INDEX(Herbs!$J:$J,MATCH(G424,Herbs!$B:$B,0)))</f>
        <v/>
      </c>
      <c r="I424" s="13">
        <f t="array" ref="I424">IF(G424:G632="",0, INDEX(Herbs!A:A,MATCH(G424,Herbs!B:B,0)))</f>
        <v>0</v>
      </c>
      <c r="J424" s="89" t="str">
        <f t="array" ref="J424">IF(G424="","", SWITCH(INDEX(Herbs!$A:$A,MATCH(G424,Herbs!$B:$B,0)),1,1,2,3,3,9,4,36,5,180,6,1080,0)*F424)</f>
        <v/>
      </c>
      <c r="K424" s="90" t="str">
        <f t="array" ref="K424">IF(G424="","",INDEX(Herbs!$C:$C,MATCH(G424,Herbs!$B:$B,0)))</f>
        <v/>
      </c>
      <c r="L424" s="89"/>
      <c r="M424" s="91"/>
      <c r="N424" s="88" t="str">
        <f t="array" ref="N424">IF(M424="","",INDEX(Herbs!$J:$J,MATCH(M424,Herbs!$B:$B,0)))</f>
        <v/>
      </c>
      <c r="O424" s="88">
        <f t="array" ref="O424">IF(M424:M632="",0, INDEX(Herbs!A:A,MATCH(M424,Herbs!B:B,0)))</f>
        <v>0</v>
      </c>
      <c r="P424" s="89" t="str">
        <f t="array" ref="P424">IF(M424="","", SWITCH(INDEX(Herbs!$A:$A,MATCH(M424,Herbs!$B:$B,0)),1,1,2,3,3,9,4,36,5,180,6,1080,0)*L424)</f>
        <v/>
      </c>
      <c r="Q424" s="90" t="str">
        <f t="array" ref="Q424">IF(M424="","",INDEX(Herbs!$C:$C,MATCH(M424,Herbs!$B:$B,0)))</f>
        <v/>
      </c>
      <c r="R424" s="89"/>
      <c r="S424" s="91"/>
      <c r="T424" s="88" t="str">
        <f t="array" ref="T424">IF(S424="","",INDEX(Herbs!$J:$J,MATCH(S424,Herbs!$B:$B,0)))</f>
        <v/>
      </c>
      <c r="U424" s="88">
        <f t="array" ref="U424">IF(S424:S632="",0, INDEX(Herbs!A:A,MATCH(S424,Herbs!B:B,0)))</f>
        <v>0</v>
      </c>
      <c r="V424" s="89" t="str">
        <f t="array" ref="V424">IF(S424="","", SWITCH(INDEX(Herbs!$A:$A,MATCH(S424,Herbs!$B:$B,0)),1,1,2,3,3,9,4,36,5,180,6,1080,0)*R424)</f>
        <v/>
      </c>
      <c r="W424" s="90" t="str">
        <f t="array" ref="W424">IF(S424="","",INDEX(Herbs!$C:$C,MATCH(S424,Herbs!$B:$B,0)))</f>
        <v/>
      </c>
    </row>
    <row r="425" ht="41.25" customHeight="1">
      <c r="C425" s="75"/>
      <c r="D425" s="85" t="str">
        <f>C423</f>
        <v>Greater Longevity Elixir</v>
      </c>
      <c r="E425" s="73" t="s">
        <v>323</v>
      </c>
      <c r="F425" s="86">
        <v>4.0</v>
      </c>
      <c r="G425" s="87" t="s">
        <v>417</v>
      </c>
      <c r="H425" s="88" t="str">
        <f t="array" ref="H425">IF(G425="","",INDEX(Herbs!$J:$J,MATCH(G425,Herbs!$B:$B,0)))</f>
        <v/>
      </c>
      <c r="I425" s="13">
        <f t="array" ref="I425">IF(G425:G632="",0, INDEX(Herbs!A:A,MATCH(G425,Herbs!B:B,0)))</f>
        <v>3</v>
      </c>
      <c r="J425" s="89">
        <f t="array" ref="J425">IF(G425="","", SWITCH(INDEX(Herbs!$A:$A,MATCH(G425,Herbs!$B:$B,0)),1,1,2,3,3,9,4,36,5,180,6,1080,0)*F425)</f>
        <v>36</v>
      </c>
      <c r="K425" s="90" t="str">
        <f t="array" ref="K425">IF(G425="","",INDEX(Herbs!$E:$E,MATCH(G425,Herbs!$B:$B,0)))</f>
        <v>Longevity</v>
      </c>
      <c r="L425" s="89">
        <v>1.0</v>
      </c>
      <c r="M425" s="91" t="s">
        <v>418</v>
      </c>
      <c r="N425" s="88" t="str">
        <f t="array" ref="N425">IF(M425="","",INDEX(Herbs!$J:$J,MATCH(M425,Herbs!$B:$B,0)))</f>
        <v/>
      </c>
      <c r="O425" s="88">
        <f t="array" ref="O425">IF(M425:M632="",0, INDEX(Herbs!A:A,MATCH(M425,Herbs!B:B,0)))</f>
        <v>4</v>
      </c>
      <c r="P425" s="89">
        <f t="array" ref="P425">IF(M425="","", SWITCH(INDEX(Herbs!$A:$A,MATCH(M425,Herbs!$B:$B,0)),1,1,2,3,3,9,4,36,5,180,6,1080,0)*L425)</f>
        <v>36</v>
      </c>
      <c r="Q425" s="90" t="str">
        <f t="array" ref="Q425">IF(M425="","",INDEX(Herbs!$E:$E,MATCH(M425,Herbs!$B:$B,0)))</f>
        <v>Longevity</v>
      </c>
      <c r="R425" s="89"/>
      <c r="S425" s="91"/>
      <c r="T425" s="88" t="str">
        <f t="array" ref="T425">IF(S425="","",INDEX(Herbs!$J:$J,MATCH(S425,Herbs!$B:$B,0)))</f>
        <v/>
      </c>
      <c r="U425" s="88">
        <f t="array" ref="U425">IF(S425:S632="",0, INDEX(Herbs!A:A,MATCH(S425,Herbs!B:B,0)))</f>
        <v>0</v>
      </c>
      <c r="V425" s="89" t="str">
        <f t="array" ref="V425">IF(S425="","", SWITCH(INDEX(Herbs!$A:$A,MATCH(S425,Herbs!$B:$B,0)),1,1,2,3,3,9,4,36,5,180,6,1080,0)*R425)</f>
        <v/>
      </c>
      <c r="W425" s="90" t="str">
        <f t="array" ref="W425">IF(S425="","",INDEX(Herbs!$E:$E,MATCH(S425,Herbs!$B:$B,0)))</f>
        <v/>
      </c>
    </row>
    <row r="426" ht="41.25" customHeight="1">
      <c r="C426" s="75"/>
      <c r="D426" s="85" t="str">
        <f>C423</f>
        <v>Greater Longevity Elixir</v>
      </c>
      <c r="E426" s="73" t="s">
        <v>325</v>
      </c>
      <c r="F426" s="89"/>
      <c r="G426" s="91"/>
      <c r="H426" s="88" t="str">
        <f t="array" ref="H426">IF(G426="","",INDEX(Herbs!$J:$J,MATCH(G426,Herbs!$B:$B,0)))</f>
        <v/>
      </c>
      <c r="I426" s="13">
        <f t="array" ref="I426">IF(G426:G632="",0, INDEX(Herbs!A:A,MATCH(G426,Herbs!B:B,0)))</f>
        <v>0</v>
      </c>
      <c r="J426" s="89" t="str">
        <f t="array" ref="J426">IF(G426="","", SWITCH(INDEX(Herbs!$A:$A,MATCH(G426,Herbs!$B:$B,0)),1,1,2,3,3,9,4,36,5,180,6,1080,0)*F426)</f>
        <v/>
      </c>
      <c r="K426" s="90" t="str">
        <f t="array" ref="K426">IF(G426="","",INDEX(Herbs!$E:$E,MATCH(G426,Herbs!$B:$B,0)))</f>
        <v/>
      </c>
      <c r="L426" s="89"/>
      <c r="M426" s="91"/>
      <c r="N426" s="88" t="str">
        <f t="array" ref="N426">IF(M426="","",INDEX(Herbs!$J:$J,MATCH(M426,Herbs!$B:$B,0)))</f>
        <v/>
      </c>
      <c r="O426" s="88">
        <f t="array" ref="O426">IF(M426:M632="",0, INDEX(Herbs!A:A,MATCH(M426,Herbs!B:B,0)))</f>
        <v>0</v>
      </c>
      <c r="P426" s="89" t="str">
        <f t="array" ref="P426">IF(M426="","", SWITCH(INDEX(Herbs!$A:$A,MATCH(M426,Herbs!$B:$B,0)),1,1,2,3,3,9,4,36,5,180,6,1080,0)*L426)</f>
        <v/>
      </c>
      <c r="Q426" s="90" t="str">
        <f t="array" ref="Q426">IF(M426="","",INDEX(Herbs!$E:$E,MATCH(M426,Herbs!$B:$B,0)))</f>
        <v/>
      </c>
      <c r="R426" s="89"/>
      <c r="S426" s="91"/>
      <c r="T426" s="88" t="str">
        <f t="array" ref="T426">IF(S426="","",INDEX(Herbs!$J:$J,MATCH(S426,Herbs!$B:$B,0)))</f>
        <v/>
      </c>
      <c r="U426" s="88">
        <f t="array" ref="U426">IF(S426:S632="",0, INDEX(Herbs!A:A,MATCH(S426,Herbs!B:B,0)))</f>
        <v>0</v>
      </c>
      <c r="V426" s="89" t="str">
        <f t="array" ref="V426">IF(S426="","", SWITCH(INDEX(Herbs!$A:$A,MATCH(S426,Herbs!$B:$B,0)),1,1,2,3,3,9,4,36,5,180,6,1080,0)*R426)</f>
        <v/>
      </c>
      <c r="W426" s="90" t="str">
        <f t="array" ref="W426">IF(S426="","",INDEX(Herbs!$E:$E,MATCH(S426,Herbs!$B:$B,0)))</f>
        <v/>
      </c>
    </row>
    <row r="427" ht="41.25" customHeight="1">
      <c r="A427" s="92"/>
      <c r="B427" s="92"/>
      <c r="C427" s="93"/>
      <c r="D427" s="94" t="str">
        <f>C423</f>
        <v>Greater Longevity Elixir</v>
      </c>
      <c r="E427" s="95" t="s">
        <v>326</v>
      </c>
      <c r="F427" s="96">
        <v>1.0</v>
      </c>
      <c r="G427" s="97" t="s">
        <v>336</v>
      </c>
      <c r="H427" s="98" t="str">
        <f t="array" ref="H427">IF(G427="","",INDEX(Herbs!$J:$J,MATCH(G427,Herbs!$B:$B,0)))</f>
        <v/>
      </c>
      <c r="I427" s="99">
        <f t="array" ref="I427">IF(G427:G632="",0, INDEX(Herbs!A:A,MATCH(G427,Herbs!B:B,0)))</f>
        <v>2</v>
      </c>
      <c r="J427" s="100">
        <f t="array" ref="J427">IF(G427="","", SWITCH(INDEX(Herbs!$A:$A,MATCH(G427,Herbs!$B:$B,0)),1,1,2,3,3,9,4,36,5,180,6,1080,0)*F427)</f>
        <v>3</v>
      </c>
      <c r="K427" s="101" t="str">
        <f t="array" ref="K427">IF(G427="","",INDEX(Herbs!$G:$G,MATCH(G427,Herbs!$B:$B,0)))</f>
        <v>Heat</v>
      </c>
      <c r="L427" s="100">
        <v>1.0</v>
      </c>
      <c r="M427" s="97" t="s">
        <v>336</v>
      </c>
      <c r="N427" s="98" t="str">
        <f t="array" ref="N427">IF(M427="","",INDEX(Herbs!$J:$J,MATCH(M427,Herbs!$B:$B,0)))</f>
        <v/>
      </c>
      <c r="O427" s="98">
        <f t="array" ref="O427">IF(M427:M632="",0, INDEX(Herbs!A:A,MATCH(M427,Herbs!B:B,0)))</f>
        <v>2</v>
      </c>
      <c r="P427" s="100">
        <f t="array" ref="P427">IF(M427="","", SWITCH(INDEX(Herbs!$A:$A,MATCH(M427,Herbs!$B:$B,0)),1,1,2,3,3,9,4,36,5,180,6,1080,0)*L427)</f>
        <v>3</v>
      </c>
      <c r="Q427" s="101" t="str">
        <f t="array" ref="Q427">IF(M427="","",INDEX(Herbs!$G:$G,MATCH(M427,Herbs!$B:$B,0)))</f>
        <v>Heat</v>
      </c>
      <c r="R427" s="100"/>
      <c r="S427" s="97"/>
      <c r="T427" s="98" t="str">
        <f t="array" ref="T427">IF(S427="","",INDEX(Herbs!$J:$J,MATCH(S427,Herbs!$B:$B,0)))</f>
        <v/>
      </c>
      <c r="U427" s="98">
        <f t="array" ref="U427">IF(S427:S632="",0, INDEX(Herbs!A:A,MATCH(S427,Herbs!B:B,0)))</f>
        <v>0</v>
      </c>
      <c r="V427" s="100" t="str">
        <f t="array" ref="V427">IF(S427="","", SWITCH(INDEX(Herbs!$A:$A,MATCH(S427,Herbs!$B:$B,0)),1,1,2,3,3,9,4,36,5,180,6,1080,0)*R427)</f>
        <v/>
      </c>
      <c r="W427" s="101" t="str">
        <f t="array" ref="W427">IF(S427="","",INDEX(Herbs!$G:$G,MATCH(S427,Herbs!$B:$B,0)))</f>
        <v/>
      </c>
    </row>
    <row r="428" ht="41.25" customHeight="1">
      <c r="A428" s="82" t="s">
        <v>216</v>
      </c>
      <c r="B428" s="83">
        <v>4.0</v>
      </c>
      <c r="C428" s="84" t="s">
        <v>220</v>
      </c>
      <c r="D428" s="85" t="str">
        <f>C428</f>
        <v>Expert Longevity Elixir</v>
      </c>
      <c r="E428" s="85" t="s">
        <v>320</v>
      </c>
      <c r="F428" s="86">
        <v>6.0</v>
      </c>
      <c r="G428" s="87" t="s">
        <v>365</v>
      </c>
      <c r="H428" s="88" t="str">
        <f t="array" ref="H428">IF(G428="","",INDEX(Herbs!$J:$J,MATCH(G428,Herbs!$B:$B,0)))</f>
        <v/>
      </c>
      <c r="I428" s="13">
        <f t="array" ref="I428">IF(G428:G632="",0, INDEX(Herbs!A:A,MATCH(G428,Herbs!B:B,0)))</f>
        <v>3</v>
      </c>
      <c r="J428" s="89">
        <f t="array" ref="J428">IF(G428="","", SWITCH(INDEX(Herbs!$A:$A,MATCH(G428,Herbs!$B:$B,0)),1,1,2,3,3,9,4,36,5,180,6,1080,0)*F428)</f>
        <v>54</v>
      </c>
      <c r="K428" s="90" t="str">
        <f t="array" ref="K428">IF(G428="","",INDEX(Herbs!$C:$C,MATCH(G428,Herbs!$B:$B,0)))</f>
        <v>Coalescing</v>
      </c>
      <c r="L428" s="89"/>
      <c r="M428" s="87"/>
      <c r="N428" s="88" t="str">
        <f t="array" ref="N428">IF(M428="","",INDEX(Herbs!$J:$J,MATCH(M428,Herbs!$B:$B,0)))</f>
        <v/>
      </c>
      <c r="O428" s="88">
        <f t="array" ref="O428">IF(M428:M632="",0, INDEX(Herbs!A:A,MATCH(M428,Herbs!B:B,0)))</f>
        <v>0</v>
      </c>
      <c r="P428" s="89" t="str">
        <f t="array" ref="P428">IF(M428="","", SWITCH(INDEX(Herbs!$A:$A,MATCH(M428,Herbs!$B:$B,0)),1,1,2,3,3,9,4,36,5,180,6,1080,0)*L428)</f>
        <v/>
      </c>
      <c r="Q428" s="90" t="str">
        <f t="array" ref="Q428">IF(M428="","",INDEX(Herbs!$C:$C,MATCH(M428,Herbs!$B:$B,0)))</f>
        <v/>
      </c>
      <c r="R428" s="89"/>
      <c r="S428" s="91"/>
      <c r="T428" s="88" t="str">
        <f t="array" ref="T428">IF(S428="","",INDEX(Herbs!$J:$J,MATCH(S428,Herbs!$B:$B,0)))</f>
        <v/>
      </c>
      <c r="U428" s="88">
        <f t="array" ref="U428">IF(S428:S632="",0, INDEX(Herbs!A:A,MATCH(S428,Herbs!B:B,0)))</f>
        <v>0</v>
      </c>
      <c r="V428" s="89" t="str">
        <f t="array" ref="V428">IF(S428="","", SWITCH(INDEX(Herbs!$A:$A,MATCH(S428,Herbs!$B:$B,0)),1,1,2,3,3,9,4,36,5,180,6,1080,0)*R428)</f>
        <v/>
      </c>
      <c r="W428" s="90" t="str">
        <f t="array" ref="W428">IF(S428="","",INDEX(Herbs!$C:$C,MATCH(S428,Herbs!$B:$B,0)))</f>
        <v/>
      </c>
    </row>
    <row r="429" ht="41.25" customHeight="1">
      <c r="C429" s="75"/>
      <c r="D429" s="85" t="str">
        <f>C428</f>
        <v>Expert Longevity Elixir</v>
      </c>
      <c r="E429" s="85" t="s">
        <v>322</v>
      </c>
      <c r="F429" s="89"/>
      <c r="G429" s="91"/>
      <c r="H429" s="88" t="str">
        <f t="array" ref="H429">IF(G429="","",INDEX(Herbs!$J:$J,MATCH(G429,Herbs!$B:$B,0)))</f>
        <v/>
      </c>
      <c r="I429" s="13">
        <f t="array" ref="I429">IF(G429:G632="",0, INDEX(Herbs!A:A,MATCH(G429,Herbs!B:B,0)))</f>
        <v>0</v>
      </c>
      <c r="J429" s="89" t="str">
        <f t="array" ref="J429">IF(G429="","", SWITCH(INDEX(Herbs!$A:$A,MATCH(G429,Herbs!$B:$B,0)),1,1,2,3,3,9,4,36,5,180,6,1080,0)*F429)</f>
        <v/>
      </c>
      <c r="K429" s="90" t="str">
        <f t="array" ref="K429">IF(G429="","",INDEX(Herbs!$C:$C,MATCH(G429,Herbs!$B:$B,0)))</f>
        <v/>
      </c>
      <c r="L429" s="89"/>
      <c r="M429" s="91"/>
      <c r="N429" s="88" t="str">
        <f t="array" ref="N429">IF(M429="","",INDEX(Herbs!$J:$J,MATCH(M429,Herbs!$B:$B,0)))</f>
        <v/>
      </c>
      <c r="O429" s="88">
        <f t="array" ref="O429">IF(M429:M632="",0, INDEX(Herbs!A:A,MATCH(M429,Herbs!B:B,0)))</f>
        <v>0</v>
      </c>
      <c r="P429" s="89" t="str">
        <f t="array" ref="P429">IF(M429="","", SWITCH(INDEX(Herbs!$A:$A,MATCH(M429,Herbs!$B:$B,0)),1,1,2,3,3,9,4,36,5,180,6,1080,0)*L429)</f>
        <v/>
      </c>
      <c r="Q429" s="90" t="str">
        <f t="array" ref="Q429">IF(M429="","",INDEX(Herbs!$C:$C,MATCH(M429,Herbs!$B:$B,0)))</f>
        <v/>
      </c>
      <c r="R429" s="89"/>
      <c r="S429" s="91"/>
      <c r="T429" s="88" t="str">
        <f t="array" ref="T429">IF(S429="","",INDEX(Herbs!$J:$J,MATCH(S429,Herbs!$B:$B,0)))</f>
        <v/>
      </c>
      <c r="U429" s="88">
        <f t="array" ref="U429">IF(S429:S632="",0, INDEX(Herbs!A:A,MATCH(S429,Herbs!B:B,0)))</f>
        <v>0</v>
      </c>
      <c r="V429" s="89" t="str">
        <f t="array" ref="V429">IF(S429="","", SWITCH(INDEX(Herbs!$A:$A,MATCH(S429,Herbs!$B:$B,0)),1,1,2,3,3,9,4,36,5,180,6,1080,0)*R429)</f>
        <v/>
      </c>
      <c r="W429" s="90" t="str">
        <f t="array" ref="W429">IF(S429="","",INDEX(Herbs!$C:$C,MATCH(S429,Herbs!$B:$B,0)))</f>
        <v/>
      </c>
    </row>
    <row r="430" ht="41.25" customHeight="1">
      <c r="C430" s="75"/>
      <c r="D430" s="85" t="str">
        <f>C428</f>
        <v>Expert Longevity Elixir</v>
      </c>
      <c r="E430" s="73" t="s">
        <v>323</v>
      </c>
      <c r="F430" s="86">
        <v>6.0</v>
      </c>
      <c r="G430" s="87" t="s">
        <v>418</v>
      </c>
      <c r="H430" s="88" t="str">
        <f t="array" ref="H430">IF(G430="","",INDEX(Herbs!$J:$J,MATCH(G430,Herbs!$B:$B,0)))</f>
        <v/>
      </c>
      <c r="I430" s="13">
        <f t="array" ref="I430">IF(G430:G632="",0, INDEX(Herbs!A:A,MATCH(G430,Herbs!B:B,0)))</f>
        <v>4</v>
      </c>
      <c r="J430" s="89">
        <f t="array" ref="J430">IF(G430="","", SWITCH(INDEX(Herbs!$A:$A,MATCH(G430,Herbs!$B:$B,0)),1,1,2,3,3,9,4,36,5,180,6,1080,0)*F430)</f>
        <v>216</v>
      </c>
      <c r="K430" s="90" t="str">
        <f t="array" ref="K430">IF(G430="","",INDEX(Herbs!$E:$E,MATCH(G430,Herbs!$B:$B,0)))</f>
        <v>Longevity</v>
      </c>
      <c r="L430" s="89"/>
      <c r="M430" s="87"/>
      <c r="N430" s="88" t="str">
        <f t="array" ref="N430">IF(M430="","",INDEX(Herbs!$J:$J,MATCH(M430,Herbs!$B:$B,0)))</f>
        <v/>
      </c>
      <c r="O430" s="88">
        <f t="array" ref="O430">IF(M430:M632="",0, INDEX(Herbs!A:A,MATCH(M430,Herbs!B:B,0)))</f>
        <v>0</v>
      </c>
      <c r="P430" s="89" t="str">
        <f t="array" ref="P430">IF(M430="","", SWITCH(INDEX(Herbs!$A:$A,MATCH(M430,Herbs!$B:$B,0)),1,1,2,3,3,9,4,36,5,180,6,1080,0)*L430)</f>
        <v/>
      </c>
      <c r="Q430" s="90" t="str">
        <f t="array" ref="Q430">IF(M430="","",INDEX(Herbs!$E:$E,MATCH(M430,Herbs!$B:$B,0)))</f>
        <v/>
      </c>
      <c r="R430" s="89"/>
      <c r="S430" s="91"/>
      <c r="T430" s="88" t="str">
        <f t="array" ref="T430">IF(S430="","",INDEX(Herbs!$J:$J,MATCH(S430,Herbs!$B:$B,0)))</f>
        <v/>
      </c>
      <c r="U430" s="88">
        <f t="array" ref="U430">IF(S430:S632="",0, INDEX(Herbs!A:A,MATCH(S430,Herbs!B:B,0)))</f>
        <v>0</v>
      </c>
      <c r="V430" s="89" t="str">
        <f t="array" ref="V430">IF(S430="","", SWITCH(INDEX(Herbs!$A:$A,MATCH(S430,Herbs!$B:$B,0)),1,1,2,3,3,9,4,36,5,180,6,1080,0)*R430)</f>
        <v/>
      </c>
      <c r="W430" s="90" t="str">
        <f t="array" ref="W430">IF(S430="","",INDEX(Herbs!$E:$E,MATCH(S430,Herbs!$B:$B,0)))</f>
        <v/>
      </c>
    </row>
    <row r="431" ht="41.25" customHeight="1">
      <c r="C431" s="75"/>
      <c r="D431" s="85" t="str">
        <f>C428</f>
        <v>Expert Longevity Elixir</v>
      </c>
      <c r="E431" s="73" t="s">
        <v>325</v>
      </c>
      <c r="F431" s="89"/>
      <c r="G431" s="91"/>
      <c r="H431" s="88" t="str">
        <f t="array" ref="H431">IF(G431="","",INDEX(Herbs!$J:$J,MATCH(G431,Herbs!$B:$B,0)))</f>
        <v/>
      </c>
      <c r="I431" s="13">
        <f t="array" ref="I431">IF(G431:G632="",0, INDEX(Herbs!A:A,MATCH(G431,Herbs!B:B,0)))</f>
        <v>0</v>
      </c>
      <c r="J431" s="89" t="str">
        <f t="array" ref="J431">IF(G431="","", SWITCH(INDEX(Herbs!$A:$A,MATCH(G431,Herbs!$B:$B,0)),1,1,2,3,3,9,4,36,5,180,6,1080,0)*F431)</f>
        <v/>
      </c>
      <c r="K431" s="90" t="str">
        <f t="array" ref="K431">IF(G431="","",INDEX(Herbs!$E:$E,MATCH(G431,Herbs!$B:$B,0)))</f>
        <v/>
      </c>
      <c r="L431" s="89"/>
      <c r="M431" s="91"/>
      <c r="N431" s="88" t="str">
        <f t="array" ref="N431">IF(M431="","",INDEX(Herbs!$J:$J,MATCH(M431,Herbs!$B:$B,0)))</f>
        <v/>
      </c>
      <c r="O431" s="88">
        <f t="array" ref="O431">IF(M431:M632="",0, INDEX(Herbs!A:A,MATCH(M431,Herbs!B:B,0)))</f>
        <v>0</v>
      </c>
      <c r="P431" s="89" t="str">
        <f t="array" ref="P431">IF(M431="","", SWITCH(INDEX(Herbs!$A:$A,MATCH(M431,Herbs!$B:$B,0)),1,1,2,3,3,9,4,36,5,180,6,1080,0)*L431)</f>
        <v/>
      </c>
      <c r="Q431" s="90" t="str">
        <f t="array" ref="Q431">IF(M431="","",INDEX(Herbs!$E:$E,MATCH(M431,Herbs!$B:$B,0)))</f>
        <v/>
      </c>
      <c r="R431" s="89"/>
      <c r="S431" s="91"/>
      <c r="T431" s="88" t="str">
        <f t="array" ref="T431">IF(S431="","",INDEX(Herbs!$J:$J,MATCH(S431,Herbs!$B:$B,0)))</f>
        <v/>
      </c>
      <c r="U431" s="88">
        <f t="array" ref="U431">IF(S431:S632="",0, INDEX(Herbs!A:A,MATCH(S431,Herbs!B:B,0)))</f>
        <v>0</v>
      </c>
      <c r="V431" s="89" t="str">
        <f t="array" ref="V431">IF(S431="","", SWITCH(INDEX(Herbs!$A:$A,MATCH(S431,Herbs!$B:$B,0)),1,1,2,3,3,9,4,36,5,180,6,1080,0)*R431)</f>
        <v/>
      </c>
      <c r="W431" s="90" t="str">
        <f t="array" ref="W431">IF(S431="","",INDEX(Herbs!$E:$E,MATCH(S431,Herbs!$B:$B,0)))</f>
        <v/>
      </c>
    </row>
    <row r="432" ht="41.25" customHeight="1">
      <c r="A432" s="92"/>
      <c r="B432" s="92"/>
      <c r="C432" s="93"/>
      <c r="D432" s="94" t="str">
        <f>C428</f>
        <v>Expert Longevity Elixir</v>
      </c>
      <c r="E432" s="95" t="s">
        <v>326</v>
      </c>
      <c r="F432" s="96">
        <v>1.0</v>
      </c>
      <c r="G432" s="97" t="s">
        <v>331</v>
      </c>
      <c r="H432" s="98" t="str">
        <f t="array" ref="H432">IF(G432="","",INDEX(Herbs!$J:$J,MATCH(G432,Herbs!$B:$B,0)))</f>
        <v/>
      </c>
      <c r="I432" s="99">
        <f t="array" ref="I432">IF(G432:G632="",0, INDEX(Herbs!A:A,MATCH(G432,Herbs!B:B,0)))</f>
        <v>3</v>
      </c>
      <c r="J432" s="100">
        <f t="array" ref="J432">IF(G432="","", SWITCH(INDEX(Herbs!$A:$A,MATCH(G432,Herbs!$B:$B,0)),1,1,2,3,3,9,4,36,5,180,6,1080,0)*F432)</f>
        <v>9</v>
      </c>
      <c r="K432" s="101" t="str">
        <f t="array" ref="K432">IF(G432="","",INDEX(Herbs!$G:$G,MATCH(G432,Herbs!$B:$B,0)))</f>
        <v>Heat</v>
      </c>
      <c r="L432" s="100"/>
      <c r="M432" s="97"/>
      <c r="N432" s="98" t="str">
        <f t="array" ref="N432">IF(M432="","",INDEX(Herbs!$J:$J,MATCH(M432,Herbs!$B:$B,0)))</f>
        <v/>
      </c>
      <c r="O432" s="98">
        <f t="array" ref="O432">IF(M432:M632="",0, INDEX(Herbs!A:A,MATCH(M432,Herbs!B:B,0)))</f>
        <v>0</v>
      </c>
      <c r="P432" s="100" t="str">
        <f t="array" ref="P432">IF(M432="","", SWITCH(INDEX(Herbs!$A:$A,MATCH(M432,Herbs!$B:$B,0)),1,1,2,3,3,9,4,36,5,180,6,1080,0)*L432)</f>
        <v/>
      </c>
      <c r="Q432" s="101" t="str">
        <f t="array" ref="Q432">IF(M432="","",INDEX(Herbs!$G:$G,MATCH(M432,Herbs!$B:$B,0)))</f>
        <v/>
      </c>
      <c r="R432" s="100"/>
      <c r="S432" s="97"/>
      <c r="T432" s="98" t="str">
        <f t="array" ref="T432">IF(S432="","",INDEX(Herbs!$J:$J,MATCH(S432,Herbs!$B:$B,0)))</f>
        <v/>
      </c>
      <c r="U432" s="98">
        <f t="array" ref="U432">IF(S432:S632="",0, INDEX(Herbs!A:A,MATCH(S432,Herbs!B:B,0)))</f>
        <v>0</v>
      </c>
      <c r="V432" s="100" t="str">
        <f t="array" ref="V432">IF(S432="","", SWITCH(INDEX(Herbs!$A:$A,MATCH(S432,Herbs!$B:$B,0)),1,1,2,3,3,9,4,36,5,180,6,1080,0)*R432)</f>
        <v/>
      </c>
      <c r="W432" s="101" t="str">
        <f t="array" ref="W432">IF(S432="","",INDEX(Herbs!$G:$G,MATCH(S432,Herbs!$B:$B,0)))</f>
        <v/>
      </c>
    </row>
    <row r="433" ht="41.25" customHeight="1">
      <c r="A433" s="82" t="s">
        <v>216</v>
      </c>
      <c r="B433" s="83">
        <v>5.0</v>
      </c>
      <c r="C433" s="84" t="s">
        <v>222</v>
      </c>
      <c r="D433" s="85" t="str">
        <f>C433</f>
        <v>Master Longevity Elixir</v>
      </c>
      <c r="E433" s="85" t="s">
        <v>320</v>
      </c>
      <c r="F433" s="86">
        <v>8.0</v>
      </c>
      <c r="G433" s="87" t="s">
        <v>375</v>
      </c>
      <c r="H433" s="88" t="str">
        <f t="array" ref="H433">IF(G433="","",INDEX(Herbs!$J:$J,MATCH(G433,Herbs!$B:$B,0)))</f>
        <v/>
      </c>
      <c r="I433" s="13">
        <f t="array" ref="I433">IF(G433:G632="",0, INDEX(Herbs!A:A,MATCH(G433,Herbs!B:B,0)))</f>
        <v>4</v>
      </c>
      <c r="J433" s="89">
        <f t="array" ref="J433">IF(G433="","", SWITCH(INDEX(Herbs!$A:$A,MATCH(G433,Herbs!$B:$B,0)),1,1,2,3,3,9,4,36,5,180,6,1080,0)*F433)</f>
        <v>288</v>
      </c>
      <c r="K433" s="90" t="str">
        <f t="array" ref="K433">IF(G433="","",INDEX(Herbs!$C:$C,MATCH(G433,Herbs!$B:$B,0)))</f>
        <v>Coalescing</v>
      </c>
      <c r="L433" s="86"/>
      <c r="M433" s="87"/>
      <c r="N433" s="88" t="str">
        <f t="array" ref="N433">IF(M433="","",INDEX(Herbs!$J:$J,MATCH(M433,Herbs!$B:$B,0)))</f>
        <v/>
      </c>
      <c r="O433" s="88">
        <f t="array" ref="O433">IF(M433:M632="",0, INDEX(Herbs!A:A,MATCH(M433,Herbs!B:B,0)))</f>
        <v>0</v>
      </c>
      <c r="P433" s="89" t="str">
        <f t="array" ref="P433">IF(M433="","", SWITCH(INDEX(Herbs!$A:$A,MATCH(M433,Herbs!$B:$B,0)),1,1,2,3,3,9,4,36,5,180,6,1080,0)*L433)</f>
        <v/>
      </c>
      <c r="Q433" s="90" t="str">
        <f t="array" ref="Q433">IF(M433="","",INDEX(Herbs!$C:$C,MATCH(M433,Herbs!$B:$B,0)))</f>
        <v/>
      </c>
      <c r="R433" s="89"/>
      <c r="S433" s="91"/>
      <c r="T433" s="88" t="str">
        <f t="array" ref="T433">IF(S433="","",INDEX(Herbs!$J:$J,MATCH(S433,Herbs!$B:$B,0)))</f>
        <v/>
      </c>
      <c r="U433" s="88">
        <f t="array" ref="U433">IF(S433:S632="",0, INDEX(Herbs!A:A,MATCH(S433,Herbs!B:B,0)))</f>
        <v>0</v>
      </c>
      <c r="V433" s="89" t="str">
        <f t="array" ref="V433">IF(S433="","", SWITCH(INDEX(Herbs!$A:$A,MATCH(S433,Herbs!$B:$B,0)),1,1,2,3,3,9,4,36,5,180,6,1080,0)*R433)</f>
        <v/>
      </c>
      <c r="W433" s="90" t="str">
        <f t="array" ref="W433">IF(S433="","",INDEX(Herbs!$C:$C,MATCH(S433,Herbs!$B:$B,0)))</f>
        <v/>
      </c>
    </row>
    <row r="434" ht="41.25" customHeight="1">
      <c r="C434" s="75"/>
      <c r="D434" s="85" t="str">
        <f>C433</f>
        <v>Master Longevity Elixir</v>
      </c>
      <c r="E434" s="85" t="s">
        <v>322</v>
      </c>
      <c r="F434" s="89"/>
      <c r="G434" s="91"/>
      <c r="H434" s="88" t="str">
        <f t="array" ref="H434">IF(G434="","",INDEX(Herbs!$J:$J,MATCH(G434,Herbs!$B:$B,0)))</f>
        <v/>
      </c>
      <c r="I434" s="13">
        <f t="array" ref="I434">IF(G434:G632="",0, INDEX(Herbs!A:A,MATCH(G434,Herbs!B:B,0)))</f>
        <v>0</v>
      </c>
      <c r="J434" s="89" t="str">
        <f t="array" ref="J434">IF(G434="","", SWITCH(INDEX(Herbs!$A:$A,MATCH(G434,Herbs!$B:$B,0)),1,1,2,3,3,9,4,36,5,180,6,1080,0)*F434)</f>
        <v/>
      </c>
      <c r="K434" s="90" t="str">
        <f t="array" ref="K434">IF(G434="","",INDEX(Herbs!$C:$C,MATCH(G434,Herbs!$B:$B,0)))</f>
        <v/>
      </c>
      <c r="L434" s="89"/>
      <c r="M434" s="91"/>
      <c r="N434" s="88" t="str">
        <f t="array" ref="N434">IF(M434="","",INDEX(Herbs!$J:$J,MATCH(M434,Herbs!$B:$B,0)))</f>
        <v/>
      </c>
      <c r="O434" s="88">
        <f t="array" ref="O434">IF(M434:M632="",0, INDEX(Herbs!A:A,MATCH(M434,Herbs!B:B,0)))</f>
        <v>0</v>
      </c>
      <c r="P434" s="89" t="str">
        <f t="array" ref="P434">IF(M434="","", SWITCH(INDEX(Herbs!$A:$A,MATCH(M434,Herbs!$B:$B,0)),1,1,2,3,3,9,4,36,5,180,6,1080,0)*L434)</f>
        <v/>
      </c>
      <c r="Q434" s="90" t="str">
        <f t="array" ref="Q434">IF(M434="","",INDEX(Herbs!$C:$C,MATCH(M434,Herbs!$B:$B,0)))</f>
        <v/>
      </c>
      <c r="R434" s="89"/>
      <c r="S434" s="91"/>
      <c r="T434" s="88" t="str">
        <f t="array" ref="T434">IF(S434="","",INDEX(Herbs!$J:$J,MATCH(S434,Herbs!$B:$B,0)))</f>
        <v/>
      </c>
      <c r="U434" s="88">
        <f t="array" ref="U434">IF(S434:S632="",0, INDEX(Herbs!A:A,MATCH(S434,Herbs!B:B,0)))</f>
        <v>0</v>
      </c>
      <c r="V434" s="89" t="str">
        <f t="array" ref="V434">IF(S434="","", SWITCH(INDEX(Herbs!$A:$A,MATCH(S434,Herbs!$B:$B,0)),1,1,2,3,3,9,4,36,5,180,6,1080,0)*R434)</f>
        <v/>
      </c>
      <c r="W434" s="90" t="str">
        <f t="array" ref="W434">IF(S434="","",INDEX(Herbs!$C:$C,MATCH(S434,Herbs!$B:$B,0)))</f>
        <v/>
      </c>
    </row>
    <row r="435" ht="41.25" customHeight="1">
      <c r="C435" s="75"/>
      <c r="D435" s="85" t="str">
        <f>C433</f>
        <v>Master Longevity Elixir</v>
      </c>
      <c r="E435" s="73" t="s">
        <v>323</v>
      </c>
      <c r="F435" s="86">
        <v>2.0</v>
      </c>
      <c r="G435" s="87" t="s">
        <v>371</v>
      </c>
      <c r="H435" s="88" t="str">
        <f t="array" ref="H435">IF(G435="","",INDEX(Herbs!$J:$J,MATCH(G435,Herbs!$B:$B,0)))</f>
        <v/>
      </c>
      <c r="I435" s="13">
        <f t="array" ref="I435">IF(G435:G632="",0, INDEX(Herbs!A:A,MATCH(G435,Herbs!B:B,0)))</f>
        <v>5</v>
      </c>
      <c r="J435" s="89">
        <f t="array" ref="J435">IF(G435="","", SWITCH(INDEX(Herbs!$A:$A,MATCH(G435,Herbs!$B:$B,0)),1,1,2,3,3,9,4,36,5,180,6,1080,0)*F435)</f>
        <v>360</v>
      </c>
      <c r="K435" s="90" t="str">
        <f t="array" ref="K435">IF(G435="","",INDEX(Herbs!$E:$E,MATCH(G435,Herbs!$B:$B,0)))</f>
        <v>Longevity</v>
      </c>
      <c r="L435" s="86"/>
      <c r="M435" s="87"/>
      <c r="N435" s="88" t="str">
        <f t="array" ref="N435">IF(M435="","",INDEX(Herbs!$J:$J,MATCH(M435,Herbs!$B:$B,0)))</f>
        <v/>
      </c>
      <c r="O435" s="88">
        <f t="array" ref="O435">IF(M435:M632="",0, INDEX(Herbs!A:A,MATCH(M435,Herbs!B:B,0)))</f>
        <v>0</v>
      </c>
      <c r="P435" s="89" t="str">
        <f t="array" ref="P435">IF(M435="","", SWITCH(INDEX(Herbs!$A:$A,MATCH(M435,Herbs!$B:$B,0)),1,1,2,3,3,9,4,36,5,180,6,1080,0)*L435)</f>
        <v/>
      </c>
      <c r="Q435" s="90" t="str">
        <f t="array" ref="Q435">IF(M435="","",INDEX(Herbs!$E:$E,MATCH(M435,Herbs!$B:$B,0)))</f>
        <v/>
      </c>
      <c r="R435" s="89"/>
      <c r="S435" s="91"/>
      <c r="T435" s="88" t="str">
        <f t="array" ref="T435">IF(S435="","",INDEX(Herbs!$J:$J,MATCH(S435,Herbs!$B:$B,0)))</f>
        <v/>
      </c>
      <c r="U435" s="88">
        <f t="array" ref="U435">IF(S435:S632="",0, INDEX(Herbs!A:A,MATCH(S435,Herbs!B:B,0)))</f>
        <v>0</v>
      </c>
      <c r="V435" s="89" t="str">
        <f t="array" ref="V435">IF(S435="","", SWITCH(INDEX(Herbs!$A:$A,MATCH(S435,Herbs!$B:$B,0)),1,1,2,3,3,9,4,36,5,180,6,1080,0)*R435)</f>
        <v/>
      </c>
      <c r="W435" s="90" t="str">
        <f t="array" ref="W435">IF(S435="","",INDEX(Herbs!$E:$E,MATCH(S435,Herbs!$B:$B,0)))</f>
        <v/>
      </c>
    </row>
    <row r="436" ht="41.25" customHeight="1">
      <c r="C436" s="75"/>
      <c r="D436" s="85" t="str">
        <f>C433</f>
        <v>Master Longevity Elixir</v>
      </c>
      <c r="E436" s="73" t="s">
        <v>325</v>
      </c>
      <c r="F436" s="89"/>
      <c r="G436" s="91"/>
      <c r="H436" s="88" t="str">
        <f t="array" ref="H436">IF(G436="","",INDEX(Herbs!$J:$J,MATCH(G436,Herbs!$B:$B,0)))</f>
        <v/>
      </c>
      <c r="I436" s="13">
        <f t="array" ref="I436">IF(G436:G632="",0, INDEX(Herbs!A:A,MATCH(G436,Herbs!B:B,0)))</f>
        <v>0</v>
      </c>
      <c r="J436" s="89" t="str">
        <f t="array" ref="J436">IF(G436="","", SWITCH(INDEX(Herbs!$A:$A,MATCH(G436,Herbs!$B:$B,0)),1,1,2,3,3,9,4,36,5,180,6,1080,0)*F436)</f>
        <v/>
      </c>
      <c r="K436" s="90" t="str">
        <f t="array" ref="K436">IF(G436="","",INDEX(Herbs!$E:$E,MATCH(G436,Herbs!$B:$B,0)))</f>
        <v/>
      </c>
      <c r="L436" s="89"/>
      <c r="M436" s="91"/>
      <c r="N436" s="88" t="str">
        <f t="array" ref="N436">IF(M436="","",INDEX(Herbs!$J:$J,MATCH(M436,Herbs!$B:$B,0)))</f>
        <v/>
      </c>
      <c r="O436" s="88">
        <f t="array" ref="O436">IF(M436:M632="",0, INDEX(Herbs!A:A,MATCH(M436,Herbs!B:B,0)))</f>
        <v>0</v>
      </c>
      <c r="P436" s="89" t="str">
        <f t="array" ref="P436">IF(M436="","", SWITCH(INDEX(Herbs!$A:$A,MATCH(M436,Herbs!$B:$B,0)),1,1,2,3,3,9,4,36,5,180,6,1080,0)*L436)</f>
        <v/>
      </c>
      <c r="Q436" s="90" t="str">
        <f t="array" ref="Q436">IF(M436="","",INDEX(Herbs!$E:$E,MATCH(M436,Herbs!$B:$B,0)))</f>
        <v/>
      </c>
      <c r="R436" s="89"/>
      <c r="S436" s="91"/>
      <c r="T436" s="88" t="str">
        <f t="array" ref="T436">IF(S436="","",INDEX(Herbs!$J:$J,MATCH(S436,Herbs!$B:$B,0)))</f>
        <v/>
      </c>
      <c r="U436" s="88">
        <f t="array" ref="U436">IF(S436:S632="",0, INDEX(Herbs!A:A,MATCH(S436,Herbs!B:B,0)))</f>
        <v>0</v>
      </c>
      <c r="V436" s="89" t="str">
        <f t="array" ref="V436">IF(S436="","", SWITCH(INDEX(Herbs!$A:$A,MATCH(S436,Herbs!$B:$B,0)),1,1,2,3,3,9,4,36,5,180,6,1080,0)*R436)</f>
        <v/>
      </c>
      <c r="W436" s="90" t="str">
        <f t="array" ref="W436">IF(S436="","",INDEX(Herbs!$E:$E,MATCH(S436,Herbs!$B:$B,0)))</f>
        <v/>
      </c>
    </row>
    <row r="437" ht="41.25" customHeight="1">
      <c r="A437" s="92"/>
      <c r="B437" s="92"/>
      <c r="C437" s="93"/>
      <c r="D437" s="94" t="str">
        <f>C433</f>
        <v>Master Longevity Elixir</v>
      </c>
      <c r="E437" s="95" t="s">
        <v>326</v>
      </c>
      <c r="F437" s="96">
        <v>1.0</v>
      </c>
      <c r="G437" s="97" t="s">
        <v>387</v>
      </c>
      <c r="H437" s="98" t="str">
        <f t="array" ref="H437">IF(G437="","",INDEX(Herbs!$J:$J,MATCH(G437,Herbs!$B:$B,0)))</f>
        <v/>
      </c>
      <c r="I437" s="99">
        <f t="array" ref="I437">IF(G437:G632="",0, INDEX(Herbs!A:A,MATCH(G437,Herbs!B:B,0)))</f>
        <v>4</v>
      </c>
      <c r="J437" s="100">
        <f t="array" ref="J437">IF(G437="","", SWITCH(INDEX(Herbs!$A:$A,MATCH(G437,Herbs!$B:$B,0)),1,1,2,3,3,9,4,36,5,180,6,1080,0)*F437)</f>
        <v>36</v>
      </c>
      <c r="K437" s="101" t="str">
        <f t="array" ref="K437">IF(G437="","",INDEX(Herbs!$G:$G,MATCH(G437,Herbs!$B:$B,0)))</f>
        <v>Heat</v>
      </c>
      <c r="L437" s="96"/>
      <c r="M437" s="97"/>
      <c r="N437" s="98" t="str">
        <f t="array" ref="N437">IF(M437="","",INDEX(Herbs!$J:$J,MATCH(M437,Herbs!$B:$B,0)))</f>
        <v/>
      </c>
      <c r="O437" s="98">
        <f t="array" ref="O437">IF(M437:M632="",0, INDEX(Herbs!A:A,MATCH(M437,Herbs!B:B,0)))</f>
        <v>0</v>
      </c>
      <c r="P437" s="100" t="str">
        <f t="array" ref="P437">IF(M437="","", SWITCH(INDEX(Herbs!$A:$A,MATCH(M437,Herbs!$B:$B,0)),1,1,2,3,3,9,4,36,5,180,6,1080,0)*L437)</f>
        <v/>
      </c>
      <c r="Q437" s="101" t="str">
        <f t="array" ref="Q437">IF(M437="","",INDEX(Herbs!$G:$G,MATCH(M437,Herbs!$B:$B,0)))</f>
        <v/>
      </c>
      <c r="R437" s="100"/>
      <c r="S437" s="97"/>
      <c r="T437" s="98" t="str">
        <f t="array" ref="T437">IF(S437="","",INDEX(Herbs!$J:$J,MATCH(S437,Herbs!$B:$B,0)))</f>
        <v/>
      </c>
      <c r="U437" s="98">
        <f t="array" ref="U437">IF(S437:S632="",0, INDEX(Herbs!A:A,MATCH(S437,Herbs!B:B,0)))</f>
        <v>0</v>
      </c>
      <c r="V437" s="100" t="str">
        <f t="array" ref="V437">IF(S437="","", SWITCH(INDEX(Herbs!$A:$A,MATCH(S437,Herbs!$B:$B,0)),1,1,2,3,3,9,4,36,5,180,6,1080,0)*R437)</f>
        <v/>
      </c>
      <c r="W437" s="101" t="str">
        <f t="array" ref="W437">IF(S437="","",INDEX(Herbs!$G:$G,MATCH(S437,Herbs!$B:$B,0)))</f>
        <v/>
      </c>
    </row>
    <row r="438" ht="41.25" customHeight="1">
      <c r="A438" s="82" t="s">
        <v>216</v>
      </c>
      <c r="B438" s="83">
        <v>5.0</v>
      </c>
      <c r="C438" s="84" t="s">
        <v>419</v>
      </c>
      <c r="D438" s="85" t="str">
        <f>C438</f>
        <v>Divine Longeviry Elixir</v>
      </c>
      <c r="E438" s="85" t="s">
        <v>320</v>
      </c>
      <c r="F438" s="86">
        <v>1.0</v>
      </c>
      <c r="G438" s="87" t="s">
        <v>401</v>
      </c>
      <c r="H438" s="88" t="str">
        <f t="array" ref="H438">IF(G438="","",INDEX(Herbs!$J:$J,MATCH(G438,Herbs!$B:$B,0)))</f>
        <v/>
      </c>
      <c r="I438" s="13">
        <f t="array" ref="I438">IF(G438:G632="",0, INDEX(Herbs!A:A,MATCH(G438,Herbs!B:B,0)))</f>
        <v>5</v>
      </c>
      <c r="J438" s="89">
        <f t="array" ref="J438">IF(G438="","", SWITCH(INDEX(Herbs!$A:$A,MATCH(G438,Herbs!$B:$B,0)),1,1,2,3,3,9,4,36,5,180,6,1080,0)*F438)</f>
        <v>180</v>
      </c>
      <c r="K438" s="90" t="str">
        <f t="array" ref="K438">IF(G438="","",INDEX(Herbs!$C:$C,MATCH(G438,Herbs!$B:$B,0)))</f>
        <v>Coalescing</v>
      </c>
      <c r="L438" s="86"/>
      <c r="M438" s="87"/>
      <c r="N438" s="88" t="str">
        <f t="array" ref="N438">IF(M438="","",INDEX(Herbs!$J:$J,MATCH(M438,Herbs!$B:$B,0)))</f>
        <v/>
      </c>
      <c r="O438" s="88">
        <f t="array" ref="O438">IF(M438:M632="",0, INDEX(Herbs!A:A,MATCH(M438,Herbs!B:B,0)))</f>
        <v>0</v>
      </c>
      <c r="P438" s="89" t="str">
        <f t="array" ref="P438">IF(M438="","", SWITCH(INDEX(Herbs!$A:$A,MATCH(M438,Herbs!$B:$B,0)),1,1,2,3,3,9,4,36,5,180,6,1080,0)*L438)</f>
        <v/>
      </c>
      <c r="Q438" s="90" t="str">
        <f t="array" ref="Q438">IF(M438="","",INDEX(Herbs!$C:$C,MATCH(M438,Herbs!$B:$B,0)))</f>
        <v/>
      </c>
      <c r="R438" s="89"/>
      <c r="S438" s="91"/>
      <c r="T438" s="88" t="str">
        <f t="array" ref="T438">IF(S438="","",INDEX(Herbs!$J:$J,MATCH(S438,Herbs!$B:$B,0)))</f>
        <v/>
      </c>
      <c r="U438" s="88">
        <f t="array" ref="U438">IF(S438:S632="",0, INDEX(Herbs!A:A,MATCH(S438,Herbs!B:B,0)))</f>
        <v>0</v>
      </c>
      <c r="V438" s="89" t="str">
        <f t="array" ref="V438">IF(S438="","", SWITCH(INDEX(Herbs!$A:$A,MATCH(S438,Herbs!$B:$B,0)),1,1,2,3,3,9,4,36,5,180,6,1080,0)*R438)</f>
        <v/>
      </c>
      <c r="W438" s="90" t="str">
        <f t="array" ref="W438">IF(S438="","",INDEX(Herbs!$C:$C,MATCH(S438,Herbs!$B:$B,0)))</f>
        <v/>
      </c>
    </row>
    <row r="439" ht="41.25" customHeight="1">
      <c r="C439" s="75"/>
      <c r="D439" s="85" t="str">
        <f>C438</f>
        <v>Divine Longeviry Elixir</v>
      </c>
      <c r="E439" s="85" t="s">
        <v>322</v>
      </c>
      <c r="F439" s="89"/>
      <c r="G439" s="91"/>
      <c r="H439" s="88" t="str">
        <f t="array" ref="H439">IF(G439="","",INDEX(Herbs!$J:$J,MATCH(G439,Herbs!$B:$B,0)))</f>
        <v/>
      </c>
      <c r="I439" s="13">
        <f t="array" ref="I439">IF(G439:G632="",0, INDEX(Herbs!A:A,MATCH(G439,Herbs!B:B,0)))</f>
        <v>0</v>
      </c>
      <c r="J439" s="89" t="str">
        <f t="array" ref="J439">IF(G439="","", SWITCH(INDEX(Herbs!$A:$A,MATCH(G439,Herbs!$B:$B,0)),1,1,2,3,3,9,4,36,5,180,6,1080,0)*F439)</f>
        <v/>
      </c>
      <c r="K439" s="90" t="str">
        <f t="array" ref="K439">IF(G439="","",INDEX(Herbs!$C:$C,MATCH(G439,Herbs!$B:$B,0)))</f>
        <v/>
      </c>
      <c r="L439" s="89"/>
      <c r="M439" s="91"/>
      <c r="N439" s="88" t="str">
        <f t="array" ref="N439">IF(M439="","",INDEX(Herbs!$J:$J,MATCH(M439,Herbs!$B:$B,0)))</f>
        <v/>
      </c>
      <c r="O439" s="88">
        <f t="array" ref="O439">IF(M439:M632="",0, INDEX(Herbs!A:A,MATCH(M439,Herbs!B:B,0)))</f>
        <v>0</v>
      </c>
      <c r="P439" s="89" t="str">
        <f t="array" ref="P439">IF(M439="","", SWITCH(INDEX(Herbs!$A:$A,MATCH(M439,Herbs!$B:$B,0)),1,1,2,3,3,9,4,36,5,180,6,1080,0)*L439)</f>
        <v/>
      </c>
      <c r="Q439" s="90" t="str">
        <f t="array" ref="Q439">IF(M439="","",INDEX(Herbs!$C:$C,MATCH(M439,Herbs!$B:$B,0)))</f>
        <v/>
      </c>
      <c r="R439" s="89"/>
      <c r="S439" s="91"/>
      <c r="T439" s="88" t="str">
        <f t="array" ref="T439">IF(S439="","",INDEX(Herbs!$J:$J,MATCH(S439,Herbs!$B:$B,0)))</f>
        <v/>
      </c>
      <c r="U439" s="88">
        <f t="array" ref="U439">IF(S439:S632="",0, INDEX(Herbs!A:A,MATCH(S439,Herbs!B:B,0)))</f>
        <v>0</v>
      </c>
      <c r="V439" s="89" t="str">
        <f t="array" ref="V439">IF(S439="","", SWITCH(INDEX(Herbs!$A:$A,MATCH(S439,Herbs!$B:$B,0)),1,1,2,3,3,9,4,36,5,180,6,1080,0)*R439)</f>
        <v/>
      </c>
      <c r="W439" s="90" t="str">
        <f t="array" ref="W439">IF(S439="","",INDEX(Herbs!$C:$C,MATCH(S439,Herbs!$B:$B,0)))</f>
        <v/>
      </c>
    </row>
    <row r="440" ht="41.25" customHeight="1">
      <c r="C440" s="75"/>
      <c r="D440" s="85" t="str">
        <f>C438</f>
        <v>Divine Longeviry Elixir</v>
      </c>
      <c r="E440" s="73" t="s">
        <v>323</v>
      </c>
      <c r="F440" s="86">
        <v>5.0</v>
      </c>
      <c r="G440" s="87" t="s">
        <v>420</v>
      </c>
      <c r="H440" s="88" t="str">
        <f t="array" ref="H440">IF(G440="","",INDEX(Herbs!$J:$J,MATCH(G440,Herbs!$B:$B,0)))</f>
        <v/>
      </c>
      <c r="I440" s="13">
        <f t="array" ref="I440">IF(G440:G632="",0, INDEX(Herbs!A:A,MATCH(G440,Herbs!B:B,0)))</f>
        <v>5</v>
      </c>
      <c r="J440" s="89">
        <f t="array" ref="J440">IF(G440="","", SWITCH(INDEX(Herbs!$A:$A,MATCH(G440,Herbs!$B:$B,0)),1,1,2,3,3,9,4,36,5,180,6,1080,0)*F440)</f>
        <v>900</v>
      </c>
      <c r="K440" s="90" t="str">
        <f t="array" ref="K440">IF(G440="","",INDEX(Herbs!$E:$E,MATCH(G440,Herbs!$B:$B,0)))</f>
        <v>Longevity</v>
      </c>
      <c r="L440" s="86"/>
      <c r="M440" s="87"/>
      <c r="N440" s="88" t="str">
        <f t="array" ref="N440">IF(M440="","",INDEX(Herbs!$J:$J,MATCH(M440,Herbs!$B:$B,0)))</f>
        <v/>
      </c>
      <c r="O440" s="88">
        <f t="array" ref="O440">IF(M440:M632="",0, INDEX(Herbs!A:A,MATCH(M440,Herbs!B:B,0)))</f>
        <v>0</v>
      </c>
      <c r="P440" s="89" t="str">
        <f t="array" ref="P440">IF(M440="","", SWITCH(INDEX(Herbs!$A:$A,MATCH(M440,Herbs!$B:$B,0)),1,1,2,3,3,9,4,36,5,180,6,1080,0)*L440)</f>
        <v/>
      </c>
      <c r="Q440" s="90" t="str">
        <f t="array" ref="Q440">IF(M440="","",INDEX(Herbs!$E:$E,MATCH(M440,Herbs!$B:$B,0)))</f>
        <v/>
      </c>
      <c r="R440" s="89"/>
      <c r="S440" s="91"/>
      <c r="T440" s="88" t="str">
        <f t="array" ref="T440">IF(S440="","",INDEX(Herbs!$J:$J,MATCH(S440,Herbs!$B:$B,0)))</f>
        <v/>
      </c>
      <c r="U440" s="88">
        <f t="array" ref="U440">IF(S440:S632="",0, INDEX(Herbs!A:A,MATCH(S440,Herbs!B:B,0)))</f>
        <v>0</v>
      </c>
      <c r="V440" s="89" t="str">
        <f t="array" ref="V440">IF(S440="","", SWITCH(INDEX(Herbs!$A:$A,MATCH(S440,Herbs!$B:$B,0)),1,1,2,3,3,9,4,36,5,180,6,1080,0)*R440)</f>
        <v/>
      </c>
      <c r="W440" s="90" t="str">
        <f t="array" ref="W440">IF(S440="","",INDEX(Herbs!$E:$E,MATCH(S440,Herbs!$B:$B,0)))</f>
        <v/>
      </c>
    </row>
    <row r="441" ht="41.25" customHeight="1">
      <c r="C441" s="75"/>
      <c r="D441" s="85" t="str">
        <f>C438</f>
        <v>Divine Longeviry Elixir</v>
      </c>
      <c r="E441" s="73" t="s">
        <v>325</v>
      </c>
      <c r="F441" s="89"/>
      <c r="G441" s="91"/>
      <c r="H441" s="88" t="str">
        <f t="array" ref="H441">IF(G441="","",INDEX(Herbs!$J:$J,MATCH(G441,Herbs!$B:$B,0)))</f>
        <v/>
      </c>
      <c r="I441" s="13">
        <f t="array" ref="I441">IF(G441:G632="",0, INDEX(Herbs!A:A,MATCH(G441,Herbs!B:B,0)))</f>
        <v>0</v>
      </c>
      <c r="J441" s="89" t="str">
        <f t="array" ref="J441">IF(G441="","", SWITCH(INDEX(Herbs!$A:$A,MATCH(G441,Herbs!$B:$B,0)),1,1,2,3,3,9,4,36,5,180,6,1080,0)*F441)</f>
        <v/>
      </c>
      <c r="K441" s="90" t="str">
        <f t="array" ref="K441">IF(G441="","",INDEX(Herbs!$E:$E,MATCH(G441,Herbs!$B:$B,0)))</f>
        <v/>
      </c>
      <c r="L441" s="89"/>
      <c r="M441" s="91"/>
      <c r="N441" s="88" t="str">
        <f t="array" ref="N441">IF(M441="","",INDEX(Herbs!$J:$J,MATCH(M441,Herbs!$B:$B,0)))</f>
        <v/>
      </c>
      <c r="O441" s="88">
        <f t="array" ref="O441">IF(M441:M632="",0, INDEX(Herbs!A:A,MATCH(M441,Herbs!B:B,0)))</f>
        <v>0</v>
      </c>
      <c r="P441" s="89" t="str">
        <f t="array" ref="P441">IF(M441="","", SWITCH(INDEX(Herbs!$A:$A,MATCH(M441,Herbs!$B:$B,0)),1,1,2,3,3,9,4,36,5,180,6,1080,0)*L441)</f>
        <v/>
      </c>
      <c r="Q441" s="90" t="str">
        <f t="array" ref="Q441">IF(M441="","",INDEX(Herbs!$E:$E,MATCH(M441,Herbs!$B:$B,0)))</f>
        <v/>
      </c>
      <c r="R441" s="89"/>
      <c r="S441" s="91"/>
      <c r="T441" s="88" t="str">
        <f t="array" ref="T441">IF(S441="","",INDEX(Herbs!$J:$J,MATCH(S441,Herbs!$B:$B,0)))</f>
        <v/>
      </c>
      <c r="U441" s="88">
        <f t="array" ref="U441">IF(S441:S632="",0, INDEX(Herbs!A:A,MATCH(S441,Herbs!B:B,0)))</f>
        <v>0</v>
      </c>
      <c r="V441" s="89" t="str">
        <f t="array" ref="V441">IF(S441="","", SWITCH(INDEX(Herbs!$A:$A,MATCH(S441,Herbs!$B:$B,0)),1,1,2,3,3,9,4,36,5,180,6,1080,0)*R441)</f>
        <v/>
      </c>
      <c r="W441" s="90" t="str">
        <f t="array" ref="W441">IF(S441="","",INDEX(Herbs!$E:$E,MATCH(S441,Herbs!$B:$B,0)))</f>
        <v/>
      </c>
    </row>
    <row r="442" ht="41.25" customHeight="1">
      <c r="A442" s="92"/>
      <c r="B442" s="92"/>
      <c r="C442" s="93"/>
      <c r="D442" s="94" t="str">
        <f>C438</f>
        <v>Divine Longeviry Elixir</v>
      </c>
      <c r="E442" s="95" t="s">
        <v>326</v>
      </c>
      <c r="F442" s="96">
        <v>1.0</v>
      </c>
      <c r="G442" s="97" t="s">
        <v>400</v>
      </c>
      <c r="H442" s="98" t="str">
        <f t="array" ref="H442">IF(G442="","",INDEX(Herbs!$J:$J,MATCH(G442,Herbs!$B:$B,0)))</f>
        <v/>
      </c>
      <c r="I442" s="99">
        <f t="array" ref="I442">IF(G442:G632="",0, INDEX(Herbs!A:A,MATCH(G442,Herbs!B:B,0)))</f>
        <v>5</v>
      </c>
      <c r="J442" s="100">
        <f t="array" ref="J442">IF(G442="","", SWITCH(INDEX(Herbs!$A:$A,MATCH(G442,Herbs!$B:$B,0)),1,1,2,3,3,9,4,36,5,180,6,1080,0)*F442)</f>
        <v>180</v>
      </c>
      <c r="K442" s="101" t="str">
        <f t="array" ref="K442">IF(G442="","",INDEX(Herbs!$G:$G,MATCH(G442,Herbs!$B:$B,0)))</f>
        <v>Cold</v>
      </c>
      <c r="L442" s="96"/>
      <c r="M442" s="97"/>
      <c r="N442" s="98" t="str">
        <f t="array" ref="N442">IF(M442="","",INDEX(Herbs!$J:$J,MATCH(M442,Herbs!$B:$B,0)))</f>
        <v/>
      </c>
      <c r="O442" s="98">
        <f t="array" ref="O442">IF(M442:M632="",0, INDEX(Herbs!A:A,MATCH(M442,Herbs!B:B,0)))</f>
        <v>0</v>
      </c>
      <c r="P442" s="100" t="str">
        <f t="array" ref="P442">IF(M442="","", SWITCH(INDEX(Herbs!$A:$A,MATCH(M442,Herbs!$B:$B,0)),1,1,2,3,3,9,4,36,5,180,6,1080,0)*L442)</f>
        <v/>
      </c>
      <c r="Q442" s="101" t="str">
        <f t="array" ref="Q442">IF(M442="","",INDEX(Herbs!$G:$G,MATCH(M442,Herbs!$B:$B,0)))</f>
        <v/>
      </c>
      <c r="R442" s="100"/>
      <c r="S442" s="97"/>
      <c r="T442" s="98" t="str">
        <f t="array" ref="T442">IF(S442="","",INDEX(Herbs!$J:$J,MATCH(S442,Herbs!$B:$B,0)))</f>
        <v/>
      </c>
      <c r="U442" s="98">
        <f t="array" ref="U442">IF(S442:S632="",0, INDEX(Herbs!A:A,MATCH(S442,Herbs!B:B,0)))</f>
        <v>0</v>
      </c>
      <c r="V442" s="100" t="str">
        <f t="array" ref="V442">IF(S442="","", SWITCH(INDEX(Herbs!$A:$A,MATCH(S442,Herbs!$B:$B,0)),1,1,2,3,3,9,4,36,5,180,6,1080,0)*R442)</f>
        <v/>
      </c>
      <c r="W442" s="101" t="str">
        <f t="array" ref="W442">IF(S442="","",INDEX(Herbs!$G:$G,MATCH(S442,Herbs!$B:$B,0)))</f>
        <v/>
      </c>
    </row>
    <row r="443" ht="41.25" customHeight="1">
      <c r="A443" s="82" t="s">
        <v>227</v>
      </c>
      <c r="B443" s="83">
        <v>1.0</v>
      </c>
      <c r="C443" s="84" t="s">
        <v>226</v>
      </c>
      <c r="D443" s="85" t="str">
        <f>C443</f>
        <v>Ice Heart Elixir</v>
      </c>
      <c r="E443" s="85" t="s">
        <v>320</v>
      </c>
      <c r="F443" s="86">
        <v>2.0</v>
      </c>
      <c r="G443" s="87" t="s">
        <v>345</v>
      </c>
      <c r="H443" s="88" t="str">
        <f t="array" ref="H443">IF(G443="","",INDEX(Herbs!$J:$J,MATCH(G443,Herbs!$B:$B,0)))</f>
        <v/>
      </c>
      <c r="I443" s="13">
        <f t="array" ref="I443">IF(G443:G632="",0, INDEX(Herbs!A:A,MATCH(G443,Herbs!B:B,0)))</f>
        <v>2</v>
      </c>
      <c r="J443" s="89">
        <f t="array" ref="J443">IF(G443="","", SWITCH(INDEX(Herbs!$A:$A,MATCH(G443,Herbs!$B:$B,0)),1,1,2,3,3,9,4,36,5,180,6,1080,0)*F443)</f>
        <v>6</v>
      </c>
      <c r="K443" s="90" t="str">
        <f t="array" ref="K443">IF(G443="","",INDEX(Herbs!$C:$C,MATCH(G443,Herbs!$B:$B,0)))</f>
        <v>Coalescing</v>
      </c>
      <c r="L443" s="89"/>
      <c r="M443" s="91"/>
      <c r="N443" s="88" t="str">
        <f t="array" ref="N443">IF(M443="","",INDEX(Herbs!$J:$J,MATCH(M443,Herbs!$B:$B,0)))</f>
        <v/>
      </c>
      <c r="O443" s="88">
        <f t="array" ref="O443">IF(M443:M632="",0, INDEX(Herbs!A:A,MATCH(M443,Herbs!B:B,0)))</f>
        <v>0</v>
      </c>
      <c r="P443" s="89" t="str">
        <f t="array" ref="P443">IF(M443="","", SWITCH(INDEX(Herbs!$A:$A,MATCH(M443,Herbs!$B:$B,0)),1,1,2,3,3,9,4,36,5,180,6,1080,0)*L443)</f>
        <v/>
      </c>
      <c r="Q443" s="90" t="str">
        <f t="array" ref="Q443">IF(M443="","",INDEX(Herbs!$C:$C,MATCH(M443,Herbs!$B:$B,0)))</f>
        <v/>
      </c>
      <c r="R443" s="89"/>
      <c r="S443" s="91"/>
      <c r="T443" s="88" t="str">
        <f t="array" ref="T443">IF(S443="","",INDEX(Herbs!$J:$J,MATCH(S443,Herbs!$B:$B,0)))</f>
        <v/>
      </c>
      <c r="U443" s="88">
        <f t="array" ref="U443">IF(S443:S632="",0, INDEX(Herbs!A:A,MATCH(S443,Herbs!B:B,0)))</f>
        <v>0</v>
      </c>
      <c r="V443" s="89" t="str">
        <f t="array" ref="V443">IF(S443="","", SWITCH(INDEX(Herbs!$A:$A,MATCH(S443,Herbs!$B:$B,0)),1,1,2,3,3,9,4,36,5,180,6,1080,0)*R443)</f>
        <v/>
      </c>
      <c r="W443" s="90" t="str">
        <f t="array" ref="W443">IF(S443="","",INDEX(Herbs!$C:$C,MATCH(S443,Herbs!$B:$B,0)))</f>
        <v/>
      </c>
    </row>
    <row r="444" ht="41.25" customHeight="1">
      <c r="C444" s="75"/>
      <c r="D444" s="85" t="str">
        <f>C443</f>
        <v>Ice Heart Elixir</v>
      </c>
      <c r="E444" s="85" t="s">
        <v>322</v>
      </c>
      <c r="F444" s="89"/>
      <c r="G444" s="91"/>
      <c r="H444" s="88" t="str">
        <f t="array" ref="H444">IF(G444="","",INDEX(Herbs!$J:$J,MATCH(G444,Herbs!$B:$B,0)))</f>
        <v/>
      </c>
      <c r="I444" s="13">
        <f t="array" ref="I444">IF(G444:G632="",0, INDEX(Herbs!A:A,MATCH(G444,Herbs!B:B,0)))</f>
        <v>0</v>
      </c>
      <c r="J444" s="89" t="str">
        <f t="array" ref="J444">IF(G444="","", SWITCH(INDEX(Herbs!$A:$A,MATCH(G444,Herbs!$B:$B,0)),1,1,2,3,3,9,4,36,5,180,6,1080,0)*F444)</f>
        <v/>
      </c>
      <c r="K444" s="90" t="str">
        <f t="array" ref="K444">IF(G444="","",INDEX(Herbs!$C:$C,MATCH(G444,Herbs!$B:$B,0)))</f>
        <v/>
      </c>
      <c r="L444" s="89"/>
      <c r="M444" s="91"/>
      <c r="N444" s="88" t="str">
        <f t="array" ref="N444">IF(M444="","",INDEX(Herbs!$J:$J,MATCH(M444,Herbs!$B:$B,0)))</f>
        <v/>
      </c>
      <c r="O444" s="88">
        <f t="array" ref="O444">IF(M444:M632="",0, INDEX(Herbs!A:A,MATCH(M444,Herbs!B:B,0)))</f>
        <v>0</v>
      </c>
      <c r="P444" s="89" t="str">
        <f t="array" ref="P444">IF(M444="","", SWITCH(INDEX(Herbs!$A:$A,MATCH(M444,Herbs!$B:$B,0)),1,1,2,3,3,9,4,36,5,180,6,1080,0)*L444)</f>
        <v/>
      </c>
      <c r="Q444" s="90" t="str">
        <f t="array" ref="Q444">IF(M444="","",INDEX(Herbs!$C:$C,MATCH(M444,Herbs!$B:$B,0)))</f>
        <v/>
      </c>
      <c r="R444" s="89"/>
      <c r="S444" s="91"/>
      <c r="T444" s="88" t="str">
        <f t="array" ref="T444">IF(S444="","",INDEX(Herbs!$J:$J,MATCH(S444,Herbs!$B:$B,0)))</f>
        <v/>
      </c>
      <c r="U444" s="88">
        <f t="array" ref="U444">IF(S444:S632="",0, INDEX(Herbs!A:A,MATCH(S444,Herbs!B:B,0)))</f>
        <v>0</v>
      </c>
      <c r="V444" s="89" t="str">
        <f t="array" ref="V444">IF(S444="","", SWITCH(INDEX(Herbs!$A:$A,MATCH(S444,Herbs!$B:$B,0)),1,1,2,3,3,9,4,36,5,180,6,1080,0)*R444)</f>
        <v/>
      </c>
      <c r="W444" s="90" t="str">
        <f t="array" ref="W444">IF(S444="","",INDEX(Herbs!$C:$C,MATCH(S444,Herbs!$B:$B,0)))</f>
        <v/>
      </c>
    </row>
    <row r="445" ht="41.25" customHeight="1">
      <c r="C445" s="75"/>
      <c r="D445" s="85" t="str">
        <f>C443</f>
        <v>Ice Heart Elixir</v>
      </c>
      <c r="E445" s="73" t="s">
        <v>323</v>
      </c>
      <c r="F445" s="86">
        <v>3.0</v>
      </c>
      <c r="G445" s="87" t="s">
        <v>327</v>
      </c>
      <c r="H445" s="88" t="str">
        <f t="array" ref="H445">IF(G445="","",INDEX(Herbs!$J:$J,MATCH(G445,Herbs!$B:$B,0)))</f>
        <v/>
      </c>
      <c r="I445" s="13">
        <f t="array" ref="I445">IF(G445:G632="",0, INDEX(Herbs!A:A,MATCH(G445,Herbs!B:B,0)))</f>
        <v>1</v>
      </c>
      <c r="J445" s="89">
        <f t="array" ref="J445">IF(G445="","", SWITCH(INDEX(Herbs!$A:$A,MATCH(G445,Herbs!$B:$B,0)),1,1,2,3,3,9,4,36,5,180,6,1080,0)*F445)</f>
        <v>3</v>
      </c>
      <c r="K445" s="90" t="str">
        <f t="array" ref="K445">IF(G445="","",INDEX(Herbs!$E:$E,MATCH(G445,Herbs!$B:$B,0)))</f>
        <v>Calming</v>
      </c>
      <c r="L445" s="89"/>
      <c r="M445" s="91"/>
      <c r="N445" s="88" t="str">
        <f t="array" ref="N445">IF(M445="","",INDEX(Herbs!$J:$J,MATCH(M445,Herbs!$B:$B,0)))</f>
        <v/>
      </c>
      <c r="O445" s="88">
        <f t="array" ref="O445">IF(M445:M632="",0, INDEX(Herbs!A:A,MATCH(M445,Herbs!B:B,0)))</f>
        <v>0</v>
      </c>
      <c r="P445" s="89" t="str">
        <f t="array" ref="P445">IF(M445="","", SWITCH(INDEX(Herbs!$A:$A,MATCH(M445,Herbs!$B:$B,0)),1,1,2,3,3,9,4,36,5,180,6,1080,0)*L445)</f>
        <v/>
      </c>
      <c r="Q445" s="90" t="str">
        <f t="array" ref="Q445">IF(M445="","",INDEX(Herbs!$E:$E,MATCH(M445,Herbs!$B:$B,0)))</f>
        <v/>
      </c>
      <c r="R445" s="89"/>
      <c r="S445" s="91"/>
      <c r="T445" s="88" t="str">
        <f t="array" ref="T445">IF(S445="","",INDEX(Herbs!$J:$J,MATCH(S445,Herbs!$B:$B,0)))</f>
        <v/>
      </c>
      <c r="U445" s="88">
        <f t="array" ref="U445">IF(S445:S632="",0, INDEX(Herbs!A:A,MATCH(S445,Herbs!B:B,0)))</f>
        <v>0</v>
      </c>
      <c r="V445" s="89" t="str">
        <f t="array" ref="V445">IF(S445="","", SWITCH(INDEX(Herbs!$A:$A,MATCH(S445,Herbs!$B:$B,0)),1,1,2,3,3,9,4,36,5,180,6,1080,0)*R445)</f>
        <v/>
      </c>
      <c r="W445" s="90" t="str">
        <f t="array" ref="W445">IF(S445="","",INDEX(Herbs!$E:$E,MATCH(S445,Herbs!$B:$B,0)))</f>
        <v/>
      </c>
    </row>
    <row r="446" ht="41.25" customHeight="1">
      <c r="C446" s="75"/>
      <c r="D446" s="85" t="str">
        <f>C443</f>
        <v>Ice Heart Elixir</v>
      </c>
      <c r="E446" s="73" t="s">
        <v>325</v>
      </c>
      <c r="F446" s="89"/>
      <c r="G446" s="91"/>
      <c r="H446" s="88" t="str">
        <f t="array" ref="H446">IF(G446="","",INDEX(Herbs!$J:$J,MATCH(G446,Herbs!$B:$B,0)))</f>
        <v/>
      </c>
      <c r="I446" s="13">
        <f t="array" ref="I446">IF(G446:G632="",0, INDEX(Herbs!A:A,MATCH(G446,Herbs!B:B,0)))</f>
        <v>0</v>
      </c>
      <c r="J446" s="89" t="str">
        <f t="array" ref="J446">IF(G446="","", SWITCH(INDEX(Herbs!$A:$A,MATCH(G446,Herbs!$B:$B,0)),1,1,2,3,3,9,4,36,5,180,6,1080,0)*F446)</f>
        <v/>
      </c>
      <c r="K446" s="90" t="str">
        <f t="array" ref="K446">IF(G446="","",INDEX(Herbs!$E:$E,MATCH(G446,Herbs!$B:$B,0)))</f>
        <v/>
      </c>
      <c r="L446" s="89"/>
      <c r="M446" s="91"/>
      <c r="N446" s="88" t="str">
        <f t="array" ref="N446">IF(M446="","",INDEX(Herbs!$J:$J,MATCH(M446,Herbs!$B:$B,0)))</f>
        <v/>
      </c>
      <c r="O446" s="88">
        <f t="array" ref="O446">IF(M446:M632="",0, INDEX(Herbs!A:A,MATCH(M446,Herbs!B:B,0)))</f>
        <v>0</v>
      </c>
      <c r="P446" s="89" t="str">
        <f t="array" ref="P446">IF(M446="","", SWITCH(INDEX(Herbs!$A:$A,MATCH(M446,Herbs!$B:$B,0)),1,1,2,3,3,9,4,36,5,180,6,1080,0)*L446)</f>
        <v/>
      </c>
      <c r="Q446" s="90" t="str">
        <f t="array" ref="Q446">IF(M446="","",INDEX(Herbs!$E:$E,MATCH(M446,Herbs!$B:$B,0)))</f>
        <v/>
      </c>
      <c r="R446" s="89"/>
      <c r="S446" s="91"/>
      <c r="T446" s="88" t="str">
        <f t="array" ref="T446">IF(S446="","",INDEX(Herbs!$J:$J,MATCH(S446,Herbs!$B:$B,0)))</f>
        <v/>
      </c>
      <c r="U446" s="88">
        <f t="array" ref="U446">IF(S446:S632="",0, INDEX(Herbs!A:A,MATCH(S446,Herbs!B:B,0)))</f>
        <v>0</v>
      </c>
      <c r="V446" s="89" t="str">
        <f t="array" ref="V446">IF(S446="","", SWITCH(INDEX(Herbs!$A:$A,MATCH(S446,Herbs!$B:$B,0)),1,1,2,3,3,9,4,36,5,180,6,1080,0)*R446)</f>
        <v/>
      </c>
      <c r="W446" s="90" t="str">
        <f t="array" ref="W446">IF(S446="","",INDEX(Herbs!$E:$E,MATCH(S446,Herbs!$B:$B,0)))</f>
        <v/>
      </c>
    </row>
    <row r="447" ht="41.25" customHeight="1">
      <c r="A447" s="92"/>
      <c r="B447" s="92"/>
      <c r="C447" s="93"/>
      <c r="D447" s="94" t="str">
        <f>C443</f>
        <v>Ice Heart Elixir</v>
      </c>
      <c r="E447" s="95" t="s">
        <v>326</v>
      </c>
      <c r="F447" s="96">
        <v>1.0</v>
      </c>
      <c r="G447" s="97" t="s">
        <v>338</v>
      </c>
      <c r="H447" s="98" t="str">
        <f t="array" ref="H447">IF(G447="","",INDEX(Herbs!$J:$J,MATCH(G447,Herbs!$B:$B,0)))</f>
        <v/>
      </c>
      <c r="I447" s="99">
        <f t="array" ref="I447">IF(G447:G632="",0, INDEX(Herbs!A:A,MATCH(G447,Herbs!B:B,0)))</f>
        <v>2</v>
      </c>
      <c r="J447" s="100">
        <f t="array" ref="J447">IF(G447="","", SWITCH(INDEX(Herbs!$A:$A,MATCH(G447,Herbs!$B:$B,0)),1,1,2,3,3,9,4,36,5,180,6,1080,0)*F447)</f>
        <v>3</v>
      </c>
      <c r="K447" s="101" t="str">
        <f t="array" ref="K447">IF(G447="","",INDEX(Herbs!$G:$G,MATCH(G447,Herbs!$B:$B,0)))</f>
        <v>Heat</v>
      </c>
      <c r="L447" s="100"/>
      <c r="M447" s="97"/>
      <c r="N447" s="98" t="str">
        <f t="array" ref="N447">IF(M447="","",INDEX(Herbs!$J:$J,MATCH(M447,Herbs!$B:$B,0)))</f>
        <v/>
      </c>
      <c r="O447" s="98">
        <f t="array" ref="O447">IF(M447:M632="",0, INDEX(Herbs!A:A,MATCH(M447,Herbs!B:B,0)))</f>
        <v>0</v>
      </c>
      <c r="P447" s="100" t="str">
        <f t="array" ref="P447">IF(M447="","", SWITCH(INDEX(Herbs!$A:$A,MATCH(M447,Herbs!$B:$B,0)),1,1,2,3,3,9,4,36,5,180,6,1080,0)*L447)</f>
        <v/>
      </c>
      <c r="Q447" s="101" t="str">
        <f t="array" ref="Q447">IF(M447="","",INDEX(Herbs!$G:$G,MATCH(M447,Herbs!$B:$B,0)))</f>
        <v/>
      </c>
      <c r="R447" s="100"/>
      <c r="S447" s="97"/>
      <c r="T447" s="98" t="str">
        <f t="array" ref="T447">IF(S447="","",INDEX(Herbs!$J:$J,MATCH(S447,Herbs!$B:$B,0)))</f>
        <v/>
      </c>
      <c r="U447" s="98">
        <f t="array" ref="U447">IF(S447:S632="",0, INDEX(Herbs!A:A,MATCH(S447,Herbs!B:B,0)))</f>
        <v>0</v>
      </c>
      <c r="V447" s="100" t="str">
        <f t="array" ref="V447">IF(S447="","", SWITCH(INDEX(Herbs!$A:$A,MATCH(S447,Herbs!$B:$B,0)),1,1,2,3,3,9,4,36,5,180,6,1080,0)*R447)</f>
        <v/>
      </c>
      <c r="W447" s="101" t="str">
        <f t="array" ref="W447">IF(S447="","",INDEX(Herbs!$G:$G,MATCH(S447,Herbs!$B:$B,0)))</f>
        <v/>
      </c>
    </row>
    <row r="448" ht="41.25" customHeight="1">
      <c r="A448" s="82" t="s">
        <v>227</v>
      </c>
      <c r="B448" s="83">
        <v>2.0</v>
      </c>
      <c r="C448" s="84" t="s">
        <v>229</v>
      </c>
      <c r="D448" s="85" t="str">
        <f>C448</f>
        <v>Bright Heart Elixir</v>
      </c>
      <c r="E448" s="85" t="s">
        <v>320</v>
      </c>
      <c r="F448" s="86">
        <v>3.0</v>
      </c>
      <c r="G448" s="87" t="s">
        <v>347</v>
      </c>
      <c r="H448" s="88" t="str">
        <f t="array" ref="H448">IF(G448="","",INDEX(Herbs!$J:$J,MATCH(G448,Herbs!$B:$B,0)))</f>
        <v/>
      </c>
      <c r="I448" s="13">
        <f t="array" ref="I448">IF(G448:G632="",0, INDEX(Herbs!A:A,MATCH(G448,Herbs!B:B,0)))</f>
        <v>2</v>
      </c>
      <c r="J448" s="89">
        <f t="array" ref="J448">IF(G448="","", SWITCH(INDEX(Herbs!$A:$A,MATCH(G448,Herbs!$B:$B,0)),1,1,2,3,3,9,4,36,5,180,6,1080,0)*F448)</f>
        <v>9</v>
      </c>
      <c r="K448" s="90" t="str">
        <f t="array" ref="K448">IF(G448="","",INDEX(Herbs!$C:$C,MATCH(G448,Herbs!$B:$B,0)))</f>
        <v>Coalescing</v>
      </c>
      <c r="L448" s="86">
        <v>1.0</v>
      </c>
      <c r="M448" s="87" t="s">
        <v>365</v>
      </c>
      <c r="N448" s="88" t="str">
        <f t="array" ref="N448">IF(M448="","",INDEX(Herbs!$J:$J,MATCH(M448,Herbs!$B:$B,0)))</f>
        <v/>
      </c>
      <c r="O448" s="88">
        <f t="array" ref="O448">IF(M448:M632="",0, INDEX(Herbs!A:A,MATCH(M448,Herbs!B:B,0)))</f>
        <v>3</v>
      </c>
      <c r="P448" s="89">
        <f t="array" ref="P448">IF(M448="","", SWITCH(INDEX(Herbs!$A:$A,MATCH(M448,Herbs!$B:$B,0)),1,1,2,3,3,9,4,36,5,180,6,1080,0)*L448)</f>
        <v>9</v>
      </c>
      <c r="Q448" s="90" t="str">
        <f t="array" ref="Q448">IF(M448="","",INDEX(Herbs!$C:$C,MATCH(M448,Herbs!$B:$B,0)))</f>
        <v>Coalescing</v>
      </c>
      <c r="R448" s="89"/>
      <c r="S448" s="91"/>
      <c r="T448" s="88" t="str">
        <f t="array" ref="T448">IF(S448="","",INDEX(Herbs!$J:$J,MATCH(S448,Herbs!$B:$B,0)))</f>
        <v/>
      </c>
      <c r="U448" s="88">
        <f t="array" ref="U448">IF(S448:S632="",0, INDEX(Herbs!A:A,MATCH(S448,Herbs!B:B,0)))</f>
        <v>0</v>
      </c>
      <c r="V448" s="89" t="str">
        <f t="array" ref="V448">IF(S448="","", SWITCH(INDEX(Herbs!$A:$A,MATCH(S448,Herbs!$B:$B,0)),1,1,2,3,3,9,4,36,5,180,6,1080,0)*R448)</f>
        <v/>
      </c>
      <c r="W448" s="90" t="str">
        <f t="array" ref="W448">IF(S448="","",INDEX(Herbs!$C:$C,MATCH(S448,Herbs!$B:$B,0)))</f>
        <v/>
      </c>
    </row>
    <row r="449" ht="41.25" customHeight="1">
      <c r="C449" s="75"/>
      <c r="D449" s="85" t="str">
        <f>C448</f>
        <v>Bright Heart Elixir</v>
      </c>
      <c r="E449" s="85" t="s">
        <v>322</v>
      </c>
      <c r="F449" s="89"/>
      <c r="G449" s="91"/>
      <c r="H449" s="88" t="str">
        <f t="array" ref="H449">IF(G449="","",INDEX(Herbs!$J:$J,MATCH(G449,Herbs!$B:$B,0)))</f>
        <v/>
      </c>
      <c r="I449" s="13">
        <f t="array" ref="I449">IF(G449:G632="",0, INDEX(Herbs!A:A,MATCH(G449,Herbs!B:B,0)))</f>
        <v>0</v>
      </c>
      <c r="J449" s="89" t="str">
        <f t="array" ref="J449">IF(G449="","", SWITCH(INDEX(Herbs!$A:$A,MATCH(G449,Herbs!$B:$B,0)),1,1,2,3,3,9,4,36,5,180,6,1080,0)*F449)</f>
        <v/>
      </c>
      <c r="K449" s="90" t="str">
        <f t="array" ref="K449">IF(G449="","",INDEX(Herbs!$C:$C,MATCH(G449,Herbs!$B:$B,0)))</f>
        <v/>
      </c>
      <c r="L449" s="89"/>
      <c r="M449" s="91"/>
      <c r="N449" s="88" t="str">
        <f t="array" ref="N449">IF(M449="","",INDEX(Herbs!$J:$J,MATCH(M449,Herbs!$B:$B,0)))</f>
        <v/>
      </c>
      <c r="O449" s="88">
        <f t="array" ref="O449">IF(M449:M632="",0, INDEX(Herbs!A:A,MATCH(M449,Herbs!B:B,0)))</f>
        <v>0</v>
      </c>
      <c r="P449" s="89" t="str">
        <f t="array" ref="P449">IF(M449="","", SWITCH(INDEX(Herbs!$A:$A,MATCH(M449,Herbs!$B:$B,0)),1,1,2,3,3,9,4,36,5,180,6,1080,0)*L449)</f>
        <v/>
      </c>
      <c r="Q449" s="90" t="str">
        <f t="array" ref="Q449">IF(M449="","",INDEX(Herbs!$C:$C,MATCH(M449,Herbs!$B:$B,0)))</f>
        <v/>
      </c>
      <c r="R449" s="89"/>
      <c r="S449" s="91"/>
      <c r="T449" s="88" t="str">
        <f t="array" ref="T449">IF(S449="","",INDEX(Herbs!$J:$J,MATCH(S449,Herbs!$B:$B,0)))</f>
        <v/>
      </c>
      <c r="U449" s="88">
        <f t="array" ref="U449">IF(S449:S632="",0, INDEX(Herbs!A:A,MATCH(S449,Herbs!B:B,0)))</f>
        <v>0</v>
      </c>
      <c r="V449" s="89" t="str">
        <f t="array" ref="V449">IF(S449="","", SWITCH(INDEX(Herbs!$A:$A,MATCH(S449,Herbs!$B:$B,0)),1,1,2,3,3,9,4,36,5,180,6,1080,0)*R449)</f>
        <v/>
      </c>
      <c r="W449" s="90" t="str">
        <f t="array" ref="W449">IF(S449="","",INDEX(Herbs!$C:$C,MATCH(S449,Herbs!$B:$B,0)))</f>
        <v/>
      </c>
    </row>
    <row r="450" ht="41.25" customHeight="1">
      <c r="C450" s="75"/>
      <c r="D450" s="85" t="str">
        <f>C448</f>
        <v>Bright Heart Elixir</v>
      </c>
      <c r="E450" s="73" t="s">
        <v>323</v>
      </c>
      <c r="F450" s="86">
        <v>4.0</v>
      </c>
      <c r="G450" s="87" t="s">
        <v>336</v>
      </c>
      <c r="H450" s="88" t="str">
        <f t="array" ref="H450">IF(G450="","",INDEX(Herbs!$J:$J,MATCH(G450,Herbs!$B:$B,0)))</f>
        <v/>
      </c>
      <c r="I450" s="13">
        <f t="array" ref="I450">IF(G450:G632="",0, INDEX(Herbs!A:A,MATCH(G450,Herbs!B:B,0)))</f>
        <v>2</v>
      </c>
      <c r="J450" s="89">
        <f t="array" ref="J450">IF(G450="","", SWITCH(INDEX(Herbs!$A:$A,MATCH(G450,Herbs!$B:$B,0)),1,1,2,3,3,9,4,36,5,180,6,1080,0)*F450)</f>
        <v>12</v>
      </c>
      <c r="K450" s="90" t="str">
        <f t="array" ref="K450">IF(G450="","",INDEX(Herbs!$E:$E,MATCH(G450,Herbs!$B:$B,0)))</f>
        <v>Calming</v>
      </c>
      <c r="L450" s="86">
        <v>4.0</v>
      </c>
      <c r="M450" s="87" t="s">
        <v>336</v>
      </c>
      <c r="N450" s="88" t="str">
        <f t="array" ref="N450">IF(M450="","",INDEX(Herbs!$J:$J,MATCH(M450,Herbs!$B:$B,0)))</f>
        <v/>
      </c>
      <c r="O450" s="88">
        <f t="array" ref="O450">IF(M450:M632="",0, INDEX(Herbs!A:A,MATCH(M450,Herbs!B:B,0)))</f>
        <v>2</v>
      </c>
      <c r="P450" s="89">
        <f t="array" ref="P450">IF(M450="","", SWITCH(INDEX(Herbs!$A:$A,MATCH(M450,Herbs!$B:$B,0)),1,1,2,3,3,9,4,36,5,180,6,1080,0)*L450)</f>
        <v>12</v>
      </c>
      <c r="Q450" s="90" t="str">
        <f t="array" ref="Q450">IF(M450="","",INDEX(Herbs!$E:$E,MATCH(M450,Herbs!$B:$B,0)))</f>
        <v>Calming</v>
      </c>
      <c r="R450" s="89"/>
      <c r="S450" s="91"/>
      <c r="T450" s="88" t="str">
        <f t="array" ref="T450">IF(S450="","",INDEX(Herbs!$J:$J,MATCH(S450,Herbs!$B:$B,0)))</f>
        <v/>
      </c>
      <c r="U450" s="88">
        <f t="array" ref="U450">IF(S450:S632="",0, INDEX(Herbs!A:A,MATCH(S450,Herbs!B:B,0)))</f>
        <v>0</v>
      </c>
      <c r="V450" s="89" t="str">
        <f t="array" ref="V450">IF(S450="","", SWITCH(INDEX(Herbs!$A:$A,MATCH(S450,Herbs!$B:$B,0)),1,1,2,3,3,9,4,36,5,180,6,1080,0)*R450)</f>
        <v/>
      </c>
      <c r="W450" s="90" t="str">
        <f t="array" ref="W450">IF(S450="","",INDEX(Herbs!$E:$E,MATCH(S450,Herbs!$B:$B,0)))</f>
        <v/>
      </c>
    </row>
    <row r="451" ht="41.25" customHeight="1">
      <c r="C451" s="75"/>
      <c r="D451" s="85" t="str">
        <f>C448</f>
        <v>Bright Heart Elixir</v>
      </c>
      <c r="E451" s="73" t="s">
        <v>325</v>
      </c>
      <c r="F451" s="89">
        <v>2.0</v>
      </c>
      <c r="G451" s="91" t="s">
        <v>330</v>
      </c>
      <c r="H451" s="88" t="str">
        <f t="array" ref="H451">IF(G451="","",INDEX(Herbs!$J:$J,MATCH(G451,Herbs!$B:$B,0)))</f>
        <v/>
      </c>
      <c r="I451" s="13">
        <f t="array" ref="I451">IF(G451:G632="",0, INDEX(Herbs!A:A,MATCH(G451,Herbs!B:B,0)))</f>
        <v>2</v>
      </c>
      <c r="J451" s="89">
        <f t="array" ref="J451">IF(G451="","", SWITCH(INDEX(Herbs!$A:$A,MATCH(G451,Herbs!$B:$B,0)),1,1,2,3,3,9,4,36,5,180,6,1080,0)*F451)</f>
        <v>6</v>
      </c>
      <c r="K451" s="90" t="str">
        <f t="array" ref="K451">IF(G451="","",INDEX(Herbs!$E:$E,MATCH(G451,Herbs!$B:$B,0)))</f>
        <v>Harmonizing</v>
      </c>
      <c r="L451" s="89">
        <v>2.0</v>
      </c>
      <c r="M451" s="91" t="s">
        <v>330</v>
      </c>
      <c r="N451" s="88" t="str">
        <f t="array" ref="N451">IF(M451="","",INDEX(Herbs!$J:$J,MATCH(M451,Herbs!$B:$B,0)))</f>
        <v/>
      </c>
      <c r="O451" s="88">
        <f t="array" ref="O451">IF(M451:M632="",0, INDEX(Herbs!A:A,MATCH(M451,Herbs!B:B,0)))</f>
        <v>2</v>
      </c>
      <c r="P451" s="89">
        <f t="array" ref="P451">IF(M451="","", SWITCH(INDEX(Herbs!$A:$A,MATCH(M451,Herbs!$B:$B,0)),1,1,2,3,3,9,4,36,5,180,6,1080,0)*L451)</f>
        <v>6</v>
      </c>
      <c r="Q451" s="90" t="str">
        <f t="array" ref="Q451">IF(M451="","",INDEX(Herbs!$E:$E,MATCH(M451,Herbs!$B:$B,0)))</f>
        <v>Harmonizing</v>
      </c>
      <c r="R451" s="89"/>
      <c r="S451" s="91"/>
      <c r="T451" s="88" t="str">
        <f t="array" ref="T451">IF(S451="","",INDEX(Herbs!$J:$J,MATCH(S451,Herbs!$B:$B,0)))</f>
        <v/>
      </c>
      <c r="U451" s="88">
        <f t="array" ref="U451">IF(S451:S632="",0, INDEX(Herbs!A:A,MATCH(S451,Herbs!B:B,0)))</f>
        <v>0</v>
      </c>
      <c r="V451" s="89" t="str">
        <f t="array" ref="V451">IF(S451="","", SWITCH(INDEX(Herbs!$A:$A,MATCH(S451,Herbs!$B:$B,0)),1,1,2,3,3,9,4,36,5,180,6,1080,0)*R451)</f>
        <v/>
      </c>
      <c r="W451" s="90" t="str">
        <f t="array" ref="W451">IF(S451="","",INDEX(Herbs!$E:$E,MATCH(S451,Herbs!$B:$B,0)))</f>
        <v/>
      </c>
    </row>
    <row r="452" ht="41.25" customHeight="1">
      <c r="A452" s="92"/>
      <c r="B452" s="92"/>
      <c r="C452" s="93"/>
      <c r="D452" s="94" t="str">
        <f>C448</f>
        <v>Bright Heart Elixir</v>
      </c>
      <c r="E452" s="95" t="s">
        <v>326</v>
      </c>
      <c r="F452" s="96">
        <v>1.0</v>
      </c>
      <c r="G452" s="97" t="s">
        <v>330</v>
      </c>
      <c r="H452" s="98" t="str">
        <f t="array" ref="H452">IF(G452="","",INDEX(Herbs!$J:$J,MATCH(G452,Herbs!$B:$B,0)))</f>
        <v/>
      </c>
      <c r="I452" s="99">
        <f t="array" ref="I452">IF(G452:G632="",0, INDEX(Herbs!A:A,MATCH(G452,Herbs!B:B,0)))</f>
        <v>2</v>
      </c>
      <c r="J452" s="100">
        <f t="array" ref="J452">IF(G452="","", SWITCH(INDEX(Herbs!$A:$A,MATCH(G452,Herbs!$B:$B,0)),1,1,2,3,3,9,4,36,5,180,6,1080,0)*F452)</f>
        <v>3</v>
      </c>
      <c r="K452" s="101" t="str">
        <f t="array" ref="K452">IF(G452="","",INDEX(Herbs!$G:$G,MATCH(G452,Herbs!$B:$B,0)))</f>
        <v>Balanced</v>
      </c>
      <c r="L452" s="96">
        <v>1.0</v>
      </c>
      <c r="M452" s="97" t="s">
        <v>351</v>
      </c>
      <c r="N452" s="98" t="str">
        <f t="array" ref="N452">IF(M452="","",INDEX(Herbs!$J:$J,MATCH(M452,Herbs!$B:$B,0)))</f>
        <v/>
      </c>
      <c r="O452" s="98">
        <f t="array" ref="O452">IF(M452:M632="",0, INDEX(Herbs!A:A,MATCH(M452,Herbs!B:B,0)))</f>
        <v>2</v>
      </c>
      <c r="P452" s="100">
        <f t="array" ref="P452">IF(M452="","", SWITCH(INDEX(Herbs!$A:$A,MATCH(M452,Herbs!$B:$B,0)),1,1,2,3,3,9,4,36,5,180,6,1080,0)*L452)</f>
        <v>3</v>
      </c>
      <c r="Q452" s="101" t="str">
        <f t="array" ref="Q452">IF(M452="","",INDEX(Herbs!$G:$G,MATCH(M452,Herbs!$B:$B,0)))</f>
        <v>Balanced</v>
      </c>
      <c r="R452" s="100"/>
      <c r="S452" s="97"/>
      <c r="T452" s="98" t="str">
        <f t="array" ref="T452">IF(S452="","",INDEX(Herbs!$J:$J,MATCH(S452,Herbs!$B:$B,0)))</f>
        <v/>
      </c>
      <c r="U452" s="98">
        <f t="array" ref="U452">IF(S452:S632="",0, INDEX(Herbs!A:A,MATCH(S452,Herbs!B:B,0)))</f>
        <v>0</v>
      </c>
      <c r="V452" s="100" t="str">
        <f t="array" ref="V452">IF(S452="","", SWITCH(INDEX(Herbs!$A:$A,MATCH(S452,Herbs!$B:$B,0)),1,1,2,3,3,9,4,36,5,180,6,1080,0)*R452)</f>
        <v/>
      </c>
      <c r="W452" s="101" t="str">
        <f t="array" ref="W452">IF(S452="","",INDEX(Herbs!$G:$G,MATCH(S452,Herbs!$B:$B,0)))</f>
        <v/>
      </c>
    </row>
    <row r="453" ht="41.25" customHeight="1">
      <c r="A453" s="82" t="s">
        <v>227</v>
      </c>
      <c r="B453" s="83">
        <v>3.0</v>
      </c>
      <c r="C453" s="84" t="s">
        <v>231</v>
      </c>
      <c r="D453" s="85" t="str">
        <f>C453</f>
        <v>True Heart Elixir</v>
      </c>
      <c r="E453" s="85" t="s">
        <v>320</v>
      </c>
      <c r="F453" s="86">
        <v>3.0</v>
      </c>
      <c r="G453" s="87" t="s">
        <v>364</v>
      </c>
      <c r="H453" s="88" t="str">
        <f t="array" ref="H453">IF(G453="","",INDEX(Herbs!$J:$J,MATCH(G453,Herbs!$B:$B,0)))</f>
        <v/>
      </c>
      <c r="I453" s="13">
        <f t="array" ref="I453">IF(G453:G632="",0, INDEX(Herbs!A:A,MATCH(G453,Herbs!B:B,0)))</f>
        <v>3</v>
      </c>
      <c r="J453" s="89">
        <f t="array" ref="J453">IF(G453="","", SWITCH(INDEX(Herbs!$A:$A,MATCH(G453,Herbs!$B:$B,0)),1,1,2,3,3,9,4,36,5,180,6,1080,0)*F453)</f>
        <v>27</v>
      </c>
      <c r="K453" s="90" t="str">
        <f t="array" ref="K453">IF(G453="","",INDEX(Herbs!$C:$C,MATCH(G453,Herbs!$B:$B,0)))</f>
        <v>Coalescing</v>
      </c>
      <c r="L453" s="86"/>
      <c r="M453" s="87"/>
      <c r="N453" s="88" t="str">
        <f t="array" ref="N453">IF(M453="","",INDEX(Herbs!$J:$J,MATCH(M453,Herbs!$B:$B,0)))</f>
        <v/>
      </c>
      <c r="O453" s="88">
        <f t="array" ref="O453">IF(M453:M632="",0, INDEX(Herbs!A:A,MATCH(M453,Herbs!B:B,0)))</f>
        <v>0</v>
      </c>
      <c r="P453" s="89" t="str">
        <f t="array" ref="P453">IF(M453="","", SWITCH(INDEX(Herbs!$A:$A,MATCH(M453,Herbs!$B:$B,0)),1,1,2,3,3,9,4,36,5,180,6,1080,0)*L453)</f>
        <v/>
      </c>
      <c r="Q453" s="90" t="str">
        <f t="array" ref="Q453">IF(M453="","",INDEX(Herbs!$C:$C,MATCH(M453,Herbs!$B:$B,0)))</f>
        <v/>
      </c>
      <c r="R453" s="89"/>
      <c r="S453" s="91"/>
      <c r="T453" s="88" t="str">
        <f t="array" ref="T453">IF(S453="","",INDEX(Herbs!$J:$J,MATCH(S453,Herbs!$B:$B,0)))</f>
        <v/>
      </c>
      <c r="U453" s="88">
        <f t="array" ref="U453">IF(S453:S632="",0, INDEX(Herbs!A:A,MATCH(S453,Herbs!B:B,0)))</f>
        <v>0</v>
      </c>
      <c r="V453" s="89" t="str">
        <f t="array" ref="V453">IF(S453="","", SWITCH(INDEX(Herbs!$A:$A,MATCH(S453,Herbs!$B:$B,0)),1,1,2,3,3,9,4,36,5,180,6,1080,0)*R453)</f>
        <v/>
      </c>
      <c r="W453" s="90" t="str">
        <f t="array" ref="W453">IF(S453="","",INDEX(Herbs!$C:$C,MATCH(S453,Herbs!$B:$B,0)))</f>
        <v/>
      </c>
    </row>
    <row r="454" ht="41.25" customHeight="1">
      <c r="C454" s="75"/>
      <c r="D454" s="85" t="str">
        <f>C453</f>
        <v>True Heart Elixir</v>
      </c>
      <c r="E454" s="85" t="s">
        <v>322</v>
      </c>
      <c r="F454" s="89"/>
      <c r="G454" s="91"/>
      <c r="H454" s="88" t="str">
        <f t="array" ref="H454">IF(G454="","",INDEX(Herbs!$J:$J,MATCH(G454,Herbs!$B:$B,0)))</f>
        <v/>
      </c>
      <c r="I454" s="13">
        <f t="array" ref="I454">IF(G454:G632="",0, INDEX(Herbs!A:A,MATCH(G454,Herbs!B:B,0)))</f>
        <v>0</v>
      </c>
      <c r="J454" s="89" t="str">
        <f t="array" ref="J454">IF(G454="","", SWITCH(INDEX(Herbs!$A:$A,MATCH(G454,Herbs!$B:$B,0)),1,1,2,3,3,9,4,36,5,180,6,1080,0)*F454)</f>
        <v/>
      </c>
      <c r="K454" s="90" t="str">
        <f t="array" ref="K454">IF(G454="","",INDEX(Herbs!$C:$C,MATCH(G454,Herbs!$B:$B,0)))</f>
        <v/>
      </c>
      <c r="L454" s="89"/>
      <c r="M454" s="91"/>
      <c r="N454" s="88" t="str">
        <f t="array" ref="N454">IF(M454="","",INDEX(Herbs!$J:$J,MATCH(M454,Herbs!$B:$B,0)))</f>
        <v/>
      </c>
      <c r="O454" s="88">
        <f t="array" ref="O454">IF(M454:M632="",0, INDEX(Herbs!A:A,MATCH(M454,Herbs!B:B,0)))</f>
        <v>0</v>
      </c>
      <c r="P454" s="89" t="str">
        <f t="array" ref="P454">IF(M454="","", SWITCH(INDEX(Herbs!$A:$A,MATCH(M454,Herbs!$B:$B,0)),1,1,2,3,3,9,4,36,5,180,6,1080,0)*L454)</f>
        <v/>
      </c>
      <c r="Q454" s="90" t="str">
        <f t="array" ref="Q454">IF(M454="","",INDEX(Herbs!$C:$C,MATCH(M454,Herbs!$B:$B,0)))</f>
        <v/>
      </c>
      <c r="R454" s="89"/>
      <c r="S454" s="91"/>
      <c r="T454" s="88" t="str">
        <f t="array" ref="T454">IF(S454="","",INDEX(Herbs!$J:$J,MATCH(S454,Herbs!$B:$B,0)))</f>
        <v/>
      </c>
      <c r="U454" s="88">
        <f t="array" ref="U454">IF(S454:S632="",0, INDEX(Herbs!A:A,MATCH(S454,Herbs!B:B,0)))</f>
        <v>0</v>
      </c>
      <c r="V454" s="89" t="str">
        <f t="array" ref="V454">IF(S454="","", SWITCH(INDEX(Herbs!$A:$A,MATCH(S454,Herbs!$B:$B,0)),1,1,2,3,3,9,4,36,5,180,6,1080,0)*R454)</f>
        <v/>
      </c>
      <c r="W454" s="90" t="str">
        <f t="array" ref="W454">IF(S454="","",INDEX(Herbs!$C:$C,MATCH(S454,Herbs!$B:$B,0)))</f>
        <v/>
      </c>
    </row>
    <row r="455" ht="41.25" customHeight="1">
      <c r="C455" s="75"/>
      <c r="D455" s="85" t="str">
        <f>C453</f>
        <v>True Heart Elixir</v>
      </c>
      <c r="E455" s="73" t="s">
        <v>323</v>
      </c>
      <c r="F455" s="86">
        <v>1.0</v>
      </c>
      <c r="G455" s="87" t="s">
        <v>353</v>
      </c>
      <c r="H455" s="88" t="str">
        <f t="array" ref="H455">IF(G455="","",INDEX(Herbs!$J:$J,MATCH(G455,Herbs!$B:$B,0)))</f>
        <v/>
      </c>
      <c r="I455" s="13">
        <f t="array" ref="I455">IF(G455:G632="",0, INDEX(Herbs!A:A,MATCH(G455,Herbs!B:B,0)))</f>
        <v>3</v>
      </c>
      <c r="J455" s="89">
        <f t="array" ref="J455">IF(G455="","", SWITCH(INDEX(Herbs!$A:$A,MATCH(G455,Herbs!$B:$B,0)),1,1,2,3,3,9,4,36,5,180,6,1080,0)*F455)</f>
        <v>9</v>
      </c>
      <c r="K455" s="90" t="str">
        <f t="array" ref="K455">IF(G455="","",INDEX(Herbs!$E:$E,MATCH(G455,Herbs!$B:$B,0)))</f>
        <v>Calming</v>
      </c>
      <c r="L455" s="86"/>
      <c r="M455" s="87"/>
      <c r="N455" s="88" t="str">
        <f t="array" ref="N455">IF(M455="","",INDEX(Herbs!$J:$J,MATCH(M455,Herbs!$B:$B,0)))</f>
        <v/>
      </c>
      <c r="O455" s="88">
        <f t="array" ref="O455">IF(M455:M632="",0, INDEX(Herbs!A:A,MATCH(M455,Herbs!B:B,0)))</f>
        <v>0</v>
      </c>
      <c r="P455" s="89" t="str">
        <f t="array" ref="P455">IF(M455="","", SWITCH(INDEX(Herbs!$A:$A,MATCH(M455,Herbs!$B:$B,0)),1,1,2,3,3,9,4,36,5,180,6,1080,0)*L455)</f>
        <v/>
      </c>
      <c r="Q455" s="90" t="str">
        <f t="array" ref="Q455">IF(M455="","",INDEX(Herbs!$E:$E,MATCH(M455,Herbs!$B:$B,0)))</f>
        <v/>
      </c>
      <c r="R455" s="89"/>
      <c r="S455" s="91"/>
      <c r="T455" s="88" t="str">
        <f t="array" ref="T455">IF(S455="","",INDEX(Herbs!$J:$J,MATCH(S455,Herbs!$B:$B,0)))</f>
        <v/>
      </c>
      <c r="U455" s="88">
        <f t="array" ref="U455">IF(S455:S632="",0, INDEX(Herbs!A:A,MATCH(S455,Herbs!B:B,0)))</f>
        <v>0</v>
      </c>
      <c r="V455" s="89" t="str">
        <f t="array" ref="V455">IF(S455="","", SWITCH(INDEX(Herbs!$A:$A,MATCH(S455,Herbs!$B:$B,0)),1,1,2,3,3,9,4,36,5,180,6,1080,0)*R455)</f>
        <v/>
      </c>
      <c r="W455" s="90" t="str">
        <f t="array" ref="W455">IF(S455="","",INDEX(Herbs!$E:$E,MATCH(S455,Herbs!$B:$B,0)))</f>
        <v/>
      </c>
    </row>
    <row r="456" ht="41.25" customHeight="1">
      <c r="C456" s="75"/>
      <c r="D456" s="85" t="str">
        <f>C453</f>
        <v>True Heart Elixir</v>
      </c>
      <c r="E456" s="73" t="s">
        <v>325</v>
      </c>
      <c r="F456" s="89">
        <v>1.0</v>
      </c>
      <c r="G456" s="91" t="s">
        <v>354</v>
      </c>
      <c r="H456" s="88" t="str">
        <f t="array" ref="H456">IF(G456="","",INDEX(Herbs!$J:$J,MATCH(G456,Herbs!$B:$B,0)))</f>
        <v/>
      </c>
      <c r="I456" s="13">
        <f t="array" ref="I456">IF(G456:G632="",0, INDEX(Herbs!A:A,MATCH(G456,Herbs!B:B,0)))</f>
        <v>3</v>
      </c>
      <c r="J456" s="89">
        <f t="array" ref="J456">IF(G456="","", SWITCH(INDEX(Herbs!$A:$A,MATCH(G456,Herbs!$B:$B,0)),1,1,2,3,3,9,4,36,5,180,6,1080,0)*F456)</f>
        <v>9</v>
      </c>
      <c r="K456" s="90" t="str">
        <f t="array" ref="K456">IF(G456="","",INDEX(Herbs!$E:$E,MATCH(G456,Herbs!$B:$B,0)))</f>
        <v>Harmonizing</v>
      </c>
      <c r="L456" s="89"/>
      <c r="M456" s="91"/>
      <c r="N456" s="88" t="str">
        <f t="array" ref="N456">IF(M456="","",INDEX(Herbs!$J:$J,MATCH(M456,Herbs!$B:$B,0)))</f>
        <v/>
      </c>
      <c r="O456" s="88">
        <f t="array" ref="O456">IF(M456:M632="",0, INDEX(Herbs!A:A,MATCH(M456,Herbs!B:B,0)))</f>
        <v>0</v>
      </c>
      <c r="P456" s="89" t="str">
        <f t="array" ref="P456">IF(M456="","", SWITCH(INDEX(Herbs!$A:$A,MATCH(M456,Herbs!$B:$B,0)),1,1,2,3,3,9,4,36,5,180,6,1080,0)*L456)</f>
        <v/>
      </c>
      <c r="Q456" s="90" t="str">
        <f t="array" ref="Q456">IF(M456="","",INDEX(Herbs!$E:$E,MATCH(M456,Herbs!$B:$B,0)))</f>
        <v/>
      </c>
      <c r="R456" s="89"/>
      <c r="S456" s="91"/>
      <c r="T456" s="88" t="str">
        <f t="array" ref="T456">IF(S456="","",INDEX(Herbs!$J:$J,MATCH(S456,Herbs!$B:$B,0)))</f>
        <v/>
      </c>
      <c r="U456" s="88">
        <f t="array" ref="U456">IF(S456:S632="",0, INDEX(Herbs!A:A,MATCH(S456,Herbs!B:B,0)))</f>
        <v>0</v>
      </c>
      <c r="V456" s="89" t="str">
        <f t="array" ref="V456">IF(S456="","", SWITCH(INDEX(Herbs!$A:$A,MATCH(S456,Herbs!$B:$B,0)),1,1,2,3,3,9,4,36,5,180,6,1080,0)*R456)</f>
        <v/>
      </c>
      <c r="W456" s="90" t="str">
        <f t="array" ref="W456">IF(S456="","",INDEX(Herbs!$E:$E,MATCH(S456,Herbs!$B:$B,0)))</f>
        <v/>
      </c>
    </row>
    <row r="457" ht="41.25" customHeight="1">
      <c r="A457" s="92"/>
      <c r="B457" s="92"/>
      <c r="C457" s="93"/>
      <c r="D457" s="94" t="str">
        <f>C453</f>
        <v>True Heart Elixir</v>
      </c>
      <c r="E457" s="95" t="s">
        <v>326</v>
      </c>
      <c r="F457" s="96">
        <v>1.0</v>
      </c>
      <c r="G457" s="97" t="s">
        <v>416</v>
      </c>
      <c r="H457" s="98" t="str">
        <f t="array" ref="H457">IF(G457="","",INDEX(Herbs!$J:$J,MATCH(G457,Herbs!$B:$B,0)))</f>
        <v/>
      </c>
      <c r="I457" s="99">
        <f t="array" ref="I457">IF(G457:G632="",0, INDEX(Herbs!A:A,MATCH(G457,Herbs!B:B,0)))</f>
        <v>3</v>
      </c>
      <c r="J457" s="100">
        <f t="array" ref="J457">IF(G457="","", SWITCH(INDEX(Herbs!$A:$A,MATCH(G457,Herbs!$B:$B,0)),1,1,2,3,3,9,4,36,5,180,6,1080,0)*F457)</f>
        <v>9</v>
      </c>
      <c r="K457" s="101" t="str">
        <f t="array" ref="K457">IF(G457="","",INDEX(Herbs!$G:$G,MATCH(G457,Herbs!$B:$B,0)))</f>
        <v>Cold</v>
      </c>
      <c r="L457" s="96"/>
      <c r="M457" s="97"/>
      <c r="N457" s="98" t="str">
        <f t="array" ref="N457">IF(M457="","",INDEX(Herbs!$J:$J,MATCH(M457,Herbs!$B:$B,0)))</f>
        <v/>
      </c>
      <c r="O457" s="98">
        <f t="array" ref="O457">IF(M457:M632="",0, INDEX(Herbs!A:A,MATCH(M457,Herbs!B:B,0)))</f>
        <v>0</v>
      </c>
      <c r="P457" s="100" t="str">
        <f t="array" ref="P457">IF(M457="","", SWITCH(INDEX(Herbs!$A:$A,MATCH(M457,Herbs!$B:$B,0)),1,1,2,3,3,9,4,36,5,180,6,1080,0)*L457)</f>
        <v/>
      </c>
      <c r="Q457" s="101" t="str">
        <f t="array" ref="Q457">IF(M457="","",INDEX(Herbs!$G:$G,MATCH(M457,Herbs!$B:$B,0)))</f>
        <v/>
      </c>
      <c r="R457" s="100"/>
      <c r="S457" s="97"/>
      <c r="T457" s="98" t="str">
        <f t="array" ref="T457">IF(S457="","",INDEX(Herbs!$J:$J,MATCH(S457,Herbs!$B:$B,0)))</f>
        <v/>
      </c>
      <c r="U457" s="98">
        <f t="array" ref="U457">IF(S457:S632="",0, INDEX(Herbs!A:A,MATCH(S457,Herbs!B:B,0)))</f>
        <v>0</v>
      </c>
      <c r="V457" s="100" t="str">
        <f t="array" ref="V457">IF(S457="","", SWITCH(INDEX(Herbs!$A:$A,MATCH(S457,Herbs!$B:$B,0)),1,1,2,3,3,9,4,36,5,180,6,1080,0)*R457)</f>
        <v/>
      </c>
      <c r="W457" s="101" t="str">
        <f t="array" ref="W457">IF(S457="","",INDEX(Herbs!$G:$G,MATCH(S457,Herbs!$B:$B,0)))</f>
        <v/>
      </c>
    </row>
    <row r="458" ht="41.25" customHeight="1">
      <c r="A458" s="82" t="s">
        <v>227</v>
      </c>
      <c r="B458" s="83">
        <v>4.0</v>
      </c>
      <c r="C458" s="84" t="s">
        <v>233</v>
      </c>
      <c r="D458" s="85" t="str">
        <f>C458</f>
        <v>Tempered Heart Elixir</v>
      </c>
      <c r="E458" s="85" t="s">
        <v>320</v>
      </c>
      <c r="F458" s="86">
        <v>6.0</v>
      </c>
      <c r="G458" s="87" t="s">
        <v>350</v>
      </c>
      <c r="H458" s="88" t="str">
        <f t="array" ref="H458">IF(G458="","",INDEX(Herbs!$J:$J,MATCH(G458,Herbs!$B:$B,0)))</f>
        <v/>
      </c>
      <c r="I458" s="13">
        <f t="array" ref="I458">IF(G458:G632="",0, INDEX(Herbs!A:A,MATCH(G458,Herbs!B:B,0)))</f>
        <v>3</v>
      </c>
      <c r="J458" s="89">
        <f t="array" ref="J458">IF(G458="","", SWITCH(INDEX(Herbs!$A:$A,MATCH(G458,Herbs!$B:$B,0)),1,1,2,3,3,9,4,36,5,180,6,1080,0)*F458)</f>
        <v>54</v>
      </c>
      <c r="K458" s="90" t="str">
        <f t="array" ref="K458">IF(G458="","",INDEX(Herbs!$C:$C,MATCH(G458,Herbs!$B:$B,0)))</f>
        <v>Coalescing</v>
      </c>
      <c r="L458" s="86"/>
      <c r="M458" s="87"/>
      <c r="N458" s="88" t="str">
        <f t="array" ref="N458">IF(M458="","",INDEX(Herbs!$J:$J,MATCH(M458,Herbs!$B:$B,0)))</f>
        <v/>
      </c>
      <c r="O458" s="88">
        <f t="array" ref="O458">IF(M458:M632="",0, INDEX(Herbs!A:A,MATCH(M458,Herbs!B:B,0)))</f>
        <v>0</v>
      </c>
      <c r="P458" s="89" t="str">
        <f t="array" ref="P458">IF(M458="","", SWITCH(INDEX(Herbs!$A:$A,MATCH(M458,Herbs!$B:$B,0)),1,1,2,3,3,9,4,36,5,180,6,1080,0)*L458)</f>
        <v/>
      </c>
      <c r="Q458" s="90" t="str">
        <f t="array" ref="Q458">IF(M458="","",INDEX(Herbs!$C:$C,MATCH(M458,Herbs!$B:$B,0)))</f>
        <v/>
      </c>
      <c r="R458" s="89"/>
      <c r="S458" s="91"/>
      <c r="T458" s="88" t="str">
        <f t="array" ref="T458">IF(S458="","",INDEX(Herbs!$J:$J,MATCH(S458,Herbs!$B:$B,0)))</f>
        <v/>
      </c>
      <c r="U458" s="88">
        <f t="array" ref="U458">IF(S458:S632="",0, INDEX(Herbs!A:A,MATCH(S458,Herbs!B:B,0)))</f>
        <v>0</v>
      </c>
      <c r="V458" s="89" t="str">
        <f t="array" ref="V458">IF(S458="","", SWITCH(INDEX(Herbs!$A:$A,MATCH(S458,Herbs!$B:$B,0)),1,1,2,3,3,9,4,36,5,180,6,1080,0)*R458)</f>
        <v/>
      </c>
      <c r="W458" s="90" t="str">
        <f t="array" ref="W458">IF(S458="","",INDEX(Herbs!$C:$C,MATCH(S458,Herbs!$B:$B,0)))</f>
        <v/>
      </c>
    </row>
    <row r="459" ht="41.25" customHeight="1">
      <c r="C459" s="75"/>
      <c r="D459" s="85" t="str">
        <f>C458</f>
        <v>Tempered Heart Elixir</v>
      </c>
      <c r="E459" s="85" t="s">
        <v>322</v>
      </c>
      <c r="F459" s="89"/>
      <c r="G459" s="91"/>
      <c r="H459" s="88" t="str">
        <f t="array" ref="H459">IF(G459="","",INDEX(Herbs!$J:$J,MATCH(G459,Herbs!$B:$B,0)))</f>
        <v/>
      </c>
      <c r="I459" s="13">
        <f t="array" ref="I459">IF(G459:G632="",0, INDEX(Herbs!A:A,MATCH(G459,Herbs!B:B,0)))</f>
        <v>0</v>
      </c>
      <c r="J459" s="89" t="str">
        <f t="array" ref="J459">IF(G459="","", SWITCH(INDEX(Herbs!$A:$A,MATCH(G459,Herbs!$B:$B,0)),1,1,2,3,3,9,4,36,5,180,6,1080,0)*F459)</f>
        <v/>
      </c>
      <c r="K459" s="90" t="str">
        <f t="array" ref="K459">IF(G459="","",INDEX(Herbs!$C:$C,MATCH(G459,Herbs!$B:$B,0)))</f>
        <v/>
      </c>
      <c r="L459" s="89"/>
      <c r="M459" s="91"/>
      <c r="N459" s="88" t="str">
        <f t="array" ref="N459">IF(M459="","",INDEX(Herbs!$J:$J,MATCH(M459,Herbs!$B:$B,0)))</f>
        <v/>
      </c>
      <c r="O459" s="88">
        <f t="array" ref="O459">IF(M459:M632="",0, INDEX(Herbs!A:A,MATCH(M459,Herbs!B:B,0)))</f>
        <v>0</v>
      </c>
      <c r="P459" s="89" t="str">
        <f t="array" ref="P459">IF(M459="","", SWITCH(INDEX(Herbs!$A:$A,MATCH(M459,Herbs!$B:$B,0)),1,1,2,3,3,9,4,36,5,180,6,1080,0)*L459)</f>
        <v/>
      </c>
      <c r="Q459" s="90" t="str">
        <f t="array" ref="Q459">IF(M459="","",INDEX(Herbs!$C:$C,MATCH(M459,Herbs!$B:$B,0)))</f>
        <v/>
      </c>
      <c r="R459" s="89"/>
      <c r="S459" s="91"/>
      <c r="T459" s="88" t="str">
        <f t="array" ref="T459">IF(S459="","",INDEX(Herbs!$J:$J,MATCH(S459,Herbs!$B:$B,0)))</f>
        <v/>
      </c>
      <c r="U459" s="88">
        <f t="array" ref="U459">IF(S459:S632="",0, INDEX(Herbs!A:A,MATCH(S459,Herbs!B:B,0)))</f>
        <v>0</v>
      </c>
      <c r="V459" s="89" t="str">
        <f t="array" ref="V459">IF(S459="","", SWITCH(INDEX(Herbs!$A:$A,MATCH(S459,Herbs!$B:$B,0)),1,1,2,3,3,9,4,36,5,180,6,1080,0)*R459)</f>
        <v/>
      </c>
      <c r="W459" s="90" t="str">
        <f t="array" ref="W459">IF(S459="","",INDEX(Herbs!$C:$C,MATCH(S459,Herbs!$B:$B,0)))</f>
        <v/>
      </c>
    </row>
    <row r="460" ht="41.25" customHeight="1">
      <c r="C460" s="75"/>
      <c r="D460" s="85" t="str">
        <f>C458</f>
        <v>Tempered Heart Elixir</v>
      </c>
      <c r="E460" s="73" t="s">
        <v>323</v>
      </c>
      <c r="F460" s="86">
        <v>1.0</v>
      </c>
      <c r="G460" s="87" t="s">
        <v>354</v>
      </c>
      <c r="H460" s="88" t="str">
        <f t="array" ref="H460">IF(G460="","",INDEX(Herbs!$J:$J,MATCH(G460,Herbs!$B:$B,0)))</f>
        <v/>
      </c>
      <c r="I460" s="13">
        <f t="array" ref="I460">IF(G460:G632="",0, INDEX(Herbs!A:A,MATCH(G460,Herbs!B:B,0)))</f>
        <v>3</v>
      </c>
      <c r="J460" s="89">
        <f t="array" ref="J460">IF(G460="","", SWITCH(INDEX(Herbs!$A:$A,MATCH(G460,Herbs!$B:$B,0)),1,1,2,3,3,9,4,36,5,180,6,1080,0)*F460)</f>
        <v>9</v>
      </c>
      <c r="K460" s="90" t="str">
        <f t="array" ref="K460">IF(G460="","",INDEX(Herbs!$E:$E,MATCH(G460,Herbs!$B:$B,0)))</f>
        <v>Harmonizing</v>
      </c>
      <c r="L460" s="86"/>
      <c r="M460" s="87"/>
      <c r="N460" s="88" t="str">
        <f t="array" ref="N460">IF(M460="","",INDEX(Herbs!$J:$J,MATCH(M460,Herbs!$B:$B,0)))</f>
        <v/>
      </c>
      <c r="O460" s="88">
        <f t="array" ref="O460">IF(M460:M632="",0, INDEX(Herbs!A:A,MATCH(M460,Herbs!B:B,0)))</f>
        <v>0</v>
      </c>
      <c r="P460" s="89" t="str">
        <f t="array" ref="P460">IF(M460="","", SWITCH(INDEX(Herbs!$A:$A,MATCH(M460,Herbs!$B:$B,0)),1,1,2,3,3,9,4,36,5,180,6,1080,0)*L460)</f>
        <v/>
      </c>
      <c r="Q460" s="90" t="str">
        <f t="array" ref="Q460">IF(M460="","",INDEX(Herbs!$E:$E,MATCH(M460,Herbs!$B:$B,0)))</f>
        <v/>
      </c>
      <c r="R460" s="89"/>
      <c r="S460" s="91"/>
      <c r="T460" s="88" t="str">
        <f t="array" ref="T460">IF(S460="","",INDEX(Herbs!$J:$J,MATCH(S460,Herbs!$B:$B,0)))</f>
        <v/>
      </c>
      <c r="U460" s="88">
        <f t="array" ref="U460">IF(S460:S632="",0, INDEX(Herbs!A:A,MATCH(S460,Herbs!B:B,0)))</f>
        <v>0</v>
      </c>
      <c r="V460" s="89" t="str">
        <f t="array" ref="V460">IF(S460="","", SWITCH(INDEX(Herbs!$A:$A,MATCH(S460,Herbs!$B:$B,0)),1,1,2,3,3,9,4,36,5,180,6,1080,0)*R460)</f>
        <v/>
      </c>
      <c r="W460" s="90" t="str">
        <f t="array" ref="W460">IF(S460="","",INDEX(Herbs!$E:$E,MATCH(S460,Herbs!$B:$B,0)))</f>
        <v/>
      </c>
    </row>
    <row r="461" ht="41.25" customHeight="1">
      <c r="C461" s="75"/>
      <c r="D461" s="85" t="str">
        <f>C458</f>
        <v>Tempered Heart Elixir</v>
      </c>
      <c r="E461" s="73" t="s">
        <v>325</v>
      </c>
      <c r="F461" s="89">
        <v>2.0</v>
      </c>
      <c r="G461" s="91" t="s">
        <v>421</v>
      </c>
      <c r="H461" s="88" t="str">
        <f t="array" ref="H461">IF(G461="","",INDEX(Herbs!$J:$J,MATCH(G461,Herbs!$B:$B,0)))</f>
        <v/>
      </c>
      <c r="I461" s="13">
        <f t="array" ref="I461">IF(G461:G632="",0, INDEX(Herbs!A:A,MATCH(G461,Herbs!B:B,0)))</f>
        <v>4</v>
      </c>
      <c r="J461" s="89">
        <f t="array" ref="J461">IF(G461="","", SWITCH(INDEX(Herbs!$A:$A,MATCH(G461,Herbs!$B:$B,0)),1,1,2,3,3,9,4,36,5,180,6,1080,0)*F461)</f>
        <v>72</v>
      </c>
      <c r="K461" s="90" t="str">
        <f t="array" ref="K461">IF(G461="","",INDEX(Herbs!$E:$E,MATCH(G461,Herbs!$B:$B,0)))</f>
        <v>Calming</v>
      </c>
      <c r="L461" s="89"/>
      <c r="M461" s="91"/>
      <c r="N461" s="88" t="str">
        <f t="array" ref="N461">IF(M461="","",INDEX(Herbs!$J:$J,MATCH(M461,Herbs!$B:$B,0)))</f>
        <v/>
      </c>
      <c r="O461" s="88">
        <f t="array" ref="O461">IF(M461:M632="",0, INDEX(Herbs!A:A,MATCH(M461,Herbs!B:B,0)))</f>
        <v>0</v>
      </c>
      <c r="P461" s="89" t="str">
        <f t="array" ref="P461">IF(M461="","", SWITCH(INDEX(Herbs!$A:$A,MATCH(M461,Herbs!$B:$B,0)),1,1,2,3,3,9,4,36,5,180,6,1080,0)*L461)</f>
        <v/>
      </c>
      <c r="Q461" s="90" t="str">
        <f t="array" ref="Q461">IF(M461="","",INDEX(Herbs!$E:$E,MATCH(M461,Herbs!$B:$B,0)))</f>
        <v/>
      </c>
      <c r="R461" s="89"/>
      <c r="S461" s="91"/>
      <c r="T461" s="88" t="str">
        <f t="array" ref="T461">IF(S461="","",INDEX(Herbs!$J:$J,MATCH(S461,Herbs!$B:$B,0)))</f>
        <v/>
      </c>
      <c r="U461" s="88">
        <f t="array" ref="U461">IF(S461:S632="",0, INDEX(Herbs!A:A,MATCH(S461,Herbs!B:B,0)))</f>
        <v>0</v>
      </c>
      <c r="V461" s="89" t="str">
        <f t="array" ref="V461">IF(S461="","", SWITCH(INDEX(Herbs!$A:$A,MATCH(S461,Herbs!$B:$B,0)),1,1,2,3,3,9,4,36,5,180,6,1080,0)*R461)</f>
        <v/>
      </c>
      <c r="W461" s="90" t="str">
        <f t="array" ref="W461">IF(S461="","",INDEX(Herbs!$E:$E,MATCH(S461,Herbs!$B:$B,0)))</f>
        <v/>
      </c>
    </row>
    <row r="462" ht="41.25" customHeight="1">
      <c r="A462" s="92"/>
      <c r="B462" s="92"/>
      <c r="C462" s="93"/>
      <c r="D462" s="94" t="str">
        <f>C458</f>
        <v>Tempered Heart Elixir</v>
      </c>
      <c r="E462" s="95" t="s">
        <v>326</v>
      </c>
      <c r="F462" s="96">
        <v>4.0</v>
      </c>
      <c r="G462" s="97" t="s">
        <v>350</v>
      </c>
      <c r="H462" s="98" t="str">
        <f t="array" ref="H462">IF(G462="","",INDEX(Herbs!$J:$J,MATCH(G462,Herbs!$B:$B,0)))</f>
        <v/>
      </c>
      <c r="I462" s="99">
        <f t="array" ref="I462">IF(G462:G632="",0, INDEX(Herbs!A:A,MATCH(G462,Herbs!B:B,0)))</f>
        <v>3</v>
      </c>
      <c r="J462" s="100">
        <f t="array" ref="J462">IF(G462="","", SWITCH(INDEX(Herbs!$A:$A,MATCH(G462,Herbs!$B:$B,0)),1,1,2,3,3,9,4,36,5,180,6,1080,0)*F462)</f>
        <v>36</v>
      </c>
      <c r="K462" s="101" t="str">
        <f t="array" ref="K462">IF(G462="","",INDEX(Herbs!$G:$G,MATCH(G462,Herbs!$B:$B,0)))</f>
        <v>Balanced</v>
      </c>
      <c r="L462" s="96"/>
      <c r="M462" s="97"/>
      <c r="N462" s="98" t="str">
        <f t="array" ref="N462">IF(M462="","",INDEX(Herbs!$J:$J,MATCH(M462,Herbs!$B:$B,0)))</f>
        <v/>
      </c>
      <c r="O462" s="98">
        <f t="array" ref="O462">IF(M462:M632="",0, INDEX(Herbs!A:A,MATCH(M462,Herbs!B:B,0)))</f>
        <v>0</v>
      </c>
      <c r="P462" s="100" t="str">
        <f t="array" ref="P462">IF(M462="","", SWITCH(INDEX(Herbs!$A:$A,MATCH(M462,Herbs!$B:$B,0)),1,1,2,3,3,9,4,36,5,180,6,1080,0)*L462)</f>
        <v/>
      </c>
      <c r="Q462" s="101" t="str">
        <f t="array" ref="Q462">IF(M462="","",INDEX(Herbs!$G:$G,MATCH(M462,Herbs!$B:$B,0)))</f>
        <v/>
      </c>
      <c r="R462" s="100"/>
      <c r="S462" s="97"/>
      <c r="T462" s="98" t="str">
        <f t="array" ref="T462">IF(S462="","",INDEX(Herbs!$J:$J,MATCH(S462,Herbs!$B:$B,0)))</f>
        <v/>
      </c>
      <c r="U462" s="98">
        <f t="array" ref="U462">IF(S462:S632="",0, INDEX(Herbs!A:A,MATCH(S462,Herbs!B:B,0)))</f>
        <v>0</v>
      </c>
      <c r="V462" s="100" t="str">
        <f t="array" ref="V462">IF(S462="","", SWITCH(INDEX(Herbs!$A:$A,MATCH(S462,Herbs!$B:$B,0)),1,1,2,3,3,9,4,36,5,180,6,1080,0)*R462)</f>
        <v/>
      </c>
      <c r="W462" s="101" t="str">
        <f t="array" ref="W462">IF(S462="","",INDEX(Herbs!$G:$G,MATCH(S462,Herbs!$B:$B,0)))</f>
        <v/>
      </c>
    </row>
    <row r="463" ht="41.25" customHeight="1">
      <c r="A463" s="82" t="s">
        <v>227</v>
      </c>
      <c r="B463" s="83">
        <v>5.0</v>
      </c>
      <c r="C463" s="84" t="s">
        <v>235</v>
      </c>
      <c r="D463" s="85" t="str">
        <f>C463</f>
        <v>Azure Heart Elixir</v>
      </c>
      <c r="E463" s="85" t="s">
        <v>320</v>
      </c>
      <c r="F463" s="86">
        <v>3.0</v>
      </c>
      <c r="G463" s="87" t="s">
        <v>388</v>
      </c>
      <c r="H463" s="88" t="str">
        <f t="array" ref="H463">IF(G463="","",INDEX(Herbs!$J:$J,MATCH(G463,Herbs!$B:$B,0)))</f>
        <v/>
      </c>
      <c r="I463" s="13">
        <f t="array" ref="I463">IF(G463:G632="",0, INDEX(Herbs!A:A,MATCH(G463,Herbs!B:B,0)))</f>
        <v>4</v>
      </c>
      <c r="J463" s="89">
        <f t="array" ref="J463">IF(G463="","", SWITCH(INDEX(Herbs!$A:$A,MATCH(G463,Herbs!$B:$B,0)),1,1,2,3,3,9,4,36,5,180,6,1080,0)*F463)</f>
        <v>108</v>
      </c>
      <c r="K463" s="90" t="str">
        <f t="array" ref="K463">IF(G463="","",INDEX(Herbs!$C:$C,MATCH(G463,Herbs!$B:$B,0)))</f>
        <v>Coalescing</v>
      </c>
      <c r="L463" s="86"/>
      <c r="M463" s="87"/>
      <c r="N463" s="88" t="str">
        <f t="array" ref="N463">IF(M463="","",INDEX(Herbs!$J:$J,MATCH(M463,Herbs!$B:$B,0)))</f>
        <v/>
      </c>
      <c r="O463" s="88">
        <f t="array" ref="O463">IF(M463:M632="",0, INDEX(Herbs!A:A,MATCH(M463,Herbs!B:B,0)))</f>
        <v>0</v>
      </c>
      <c r="P463" s="89" t="str">
        <f t="array" ref="P463">IF(M463="","", SWITCH(INDEX(Herbs!$A:$A,MATCH(M463,Herbs!$B:$B,0)),1,1,2,3,3,9,4,36,5,180,6,1080,0)*L463)</f>
        <v/>
      </c>
      <c r="Q463" s="90" t="str">
        <f t="array" ref="Q463">IF(M463="","",INDEX(Herbs!$C:$C,MATCH(M463,Herbs!$B:$B,0)))</f>
        <v/>
      </c>
      <c r="R463" s="86"/>
      <c r="S463" s="87"/>
      <c r="T463" s="88" t="str">
        <f t="array" ref="T463">IF(S463="","",INDEX(Herbs!$J:$J,MATCH(S463,Herbs!$B:$B,0)))</f>
        <v/>
      </c>
      <c r="U463" s="88">
        <f t="array" ref="U463">IF(S463:S632="",0, INDEX(Herbs!A:A,MATCH(S463,Herbs!B:B,0)))</f>
        <v>0</v>
      </c>
      <c r="V463" s="89" t="str">
        <f t="array" ref="V463">IF(S463="","", SWITCH(INDEX(Herbs!$A:$A,MATCH(S463,Herbs!$B:$B,0)),1,1,2,3,3,9,4,36,5,180,6,1080,0)*R463)</f>
        <v/>
      </c>
      <c r="W463" s="90" t="str">
        <f t="array" ref="W463">IF(S463="","",INDEX(Herbs!$C:$C,MATCH(S463,Herbs!$B:$B,0)))</f>
        <v/>
      </c>
    </row>
    <row r="464" ht="41.25" customHeight="1">
      <c r="C464" s="75"/>
      <c r="D464" s="85" t="str">
        <f>C463</f>
        <v>Azure Heart Elixir</v>
      </c>
      <c r="E464" s="85" t="s">
        <v>322</v>
      </c>
      <c r="F464" s="89"/>
      <c r="G464" s="91"/>
      <c r="H464" s="88" t="str">
        <f t="array" ref="H464">IF(G464="","",INDEX(Herbs!$J:$J,MATCH(G464,Herbs!$B:$B,0)))</f>
        <v/>
      </c>
      <c r="I464" s="13">
        <f t="array" ref="I464">IF(G464:G632="",0, INDEX(Herbs!A:A,MATCH(G464,Herbs!B:B,0)))</f>
        <v>0</v>
      </c>
      <c r="J464" s="89" t="str">
        <f t="array" ref="J464">IF(G464="","", SWITCH(INDEX(Herbs!$A:$A,MATCH(G464,Herbs!$B:$B,0)),1,1,2,3,3,9,4,36,5,180,6,1080,0)*F464)</f>
        <v/>
      </c>
      <c r="K464" s="90" t="str">
        <f t="array" ref="K464">IF(G464="","",INDEX(Herbs!$C:$C,MATCH(G464,Herbs!$B:$B,0)))</f>
        <v/>
      </c>
      <c r="L464" s="89"/>
      <c r="M464" s="91"/>
      <c r="N464" s="88" t="str">
        <f t="array" ref="N464">IF(M464="","",INDEX(Herbs!$J:$J,MATCH(M464,Herbs!$B:$B,0)))</f>
        <v/>
      </c>
      <c r="O464" s="88">
        <f t="array" ref="O464">IF(M464:M632="",0, INDEX(Herbs!A:A,MATCH(M464,Herbs!B:B,0)))</f>
        <v>0</v>
      </c>
      <c r="P464" s="89" t="str">
        <f t="array" ref="P464">IF(M464="","", SWITCH(INDEX(Herbs!$A:$A,MATCH(M464,Herbs!$B:$B,0)),1,1,2,3,3,9,4,36,5,180,6,1080,0)*L464)</f>
        <v/>
      </c>
      <c r="Q464" s="90" t="str">
        <f t="array" ref="Q464">IF(M464="","",INDEX(Herbs!$C:$C,MATCH(M464,Herbs!$B:$B,0)))</f>
        <v/>
      </c>
      <c r="R464" s="89"/>
      <c r="S464" s="91"/>
      <c r="T464" s="88" t="str">
        <f t="array" ref="T464">IF(S464="","",INDEX(Herbs!$J:$J,MATCH(S464,Herbs!$B:$B,0)))</f>
        <v/>
      </c>
      <c r="U464" s="88">
        <f t="array" ref="U464">IF(S464:S632="",0, INDEX(Herbs!A:A,MATCH(S464,Herbs!B:B,0)))</f>
        <v>0</v>
      </c>
      <c r="V464" s="89" t="str">
        <f t="array" ref="V464">IF(S464="","", SWITCH(INDEX(Herbs!$A:$A,MATCH(S464,Herbs!$B:$B,0)),1,1,2,3,3,9,4,36,5,180,6,1080,0)*R464)</f>
        <v/>
      </c>
      <c r="W464" s="90" t="str">
        <f t="array" ref="W464">IF(S464="","",INDEX(Herbs!$C:$C,MATCH(S464,Herbs!$B:$B,0)))</f>
        <v/>
      </c>
    </row>
    <row r="465" ht="41.25" customHeight="1">
      <c r="C465" s="75"/>
      <c r="D465" s="85" t="str">
        <f>C463</f>
        <v>Azure Heart Elixir</v>
      </c>
      <c r="E465" s="73" t="s">
        <v>323</v>
      </c>
      <c r="F465" s="86">
        <v>3.0</v>
      </c>
      <c r="G465" s="87" t="s">
        <v>421</v>
      </c>
      <c r="H465" s="88" t="str">
        <f t="array" ref="H465">IF(G465="","",INDEX(Herbs!$J:$J,MATCH(G465,Herbs!$B:$B,0)))</f>
        <v/>
      </c>
      <c r="I465" s="13">
        <f t="array" ref="I465">IF(G465:G632="",0, INDEX(Herbs!A:A,MATCH(G465,Herbs!B:B,0)))</f>
        <v>4</v>
      </c>
      <c r="J465" s="89">
        <f t="array" ref="J465">IF(G465="","", SWITCH(INDEX(Herbs!$A:$A,MATCH(G465,Herbs!$B:$B,0)),1,1,2,3,3,9,4,36,5,180,6,1080,0)*F465)</f>
        <v>108</v>
      </c>
      <c r="K465" s="90" t="str">
        <f t="array" ref="K465">IF(G465="","",INDEX(Herbs!$E:$E,MATCH(G465,Herbs!$B:$B,0)))</f>
        <v>Calming</v>
      </c>
      <c r="L465" s="86"/>
      <c r="M465" s="87"/>
      <c r="N465" s="88" t="str">
        <f t="array" ref="N465">IF(M465="","",INDEX(Herbs!$J:$J,MATCH(M465,Herbs!$B:$B,0)))</f>
        <v/>
      </c>
      <c r="O465" s="88">
        <f t="array" ref="O465">IF(M465:M632="",0, INDEX(Herbs!A:A,MATCH(M465,Herbs!B:B,0)))</f>
        <v>0</v>
      </c>
      <c r="P465" s="89" t="str">
        <f t="array" ref="P465">IF(M465="","", SWITCH(INDEX(Herbs!$A:$A,MATCH(M465,Herbs!$B:$B,0)),1,1,2,3,3,9,4,36,5,180,6,1080,0)*L465)</f>
        <v/>
      </c>
      <c r="Q465" s="90" t="str">
        <f t="array" ref="Q465">IF(M465="","",INDEX(Herbs!$E:$E,MATCH(M465,Herbs!$B:$B,0)))</f>
        <v/>
      </c>
      <c r="R465" s="86"/>
      <c r="S465" s="87"/>
      <c r="T465" s="88" t="str">
        <f t="array" ref="T465">IF(S465="","",INDEX(Herbs!$J:$J,MATCH(S465,Herbs!$B:$B,0)))</f>
        <v/>
      </c>
      <c r="U465" s="88">
        <f t="array" ref="U465">IF(S465:S632="",0, INDEX(Herbs!A:A,MATCH(S465,Herbs!B:B,0)))</f>
        <v>0</v>
      </c>
      <c r="V465" s="89" t="str">
        <f t="array" ref="V465">IF(S465="","", SWITCH(INDEX(Herbs!$A:$A,MATCH(S465,Herbs!$B:$B,0)),1,1,2,3,3,9,4,36,5,180,6,1080,0)*R465)</f>
        <v/>
      </c>
      <c r="W465" s="90" t="str">
        <f t="array" ref="W465">IF(S465="","",INDEX(Herbs!$E:$E,MATCH(S465,Herbs!$B:$B,0)))</f>
        <v/>
      </c>
    </row>
    <row r="466" ht="41.25" customHeight="1">
      <c r="C466" s="75"/>
      <c r="D466" s="85" t="str">
        <f>C463</f>
        <v>Azure Heart Elixir</v>
      </c>
      <c r="E466" s="73" t="s">
        <v>325</v>
      </c>
      <c r="F466" s="89"/>
      <c r="G466" s="91"/>
      <c r="H466" s="88" t="str">
        <f t="array" ref="H466">IF(G466="","",INDEX(Herbs!$J:$J,MATCH(G466,Herbs!$B:$B,0)))</f>
        <v/>
      </c>
      <c r="I466" s="13">
        <f t="array" ref="I466">IF(G466:G632="",0, INDEX(Herbs!A:A,MATCH(G466,Herbs!B:B,0)))</f>
        <v>0</v>
      </c>
      <c r="J466" s="89" t="str">
        <f t="array" ref="J466">IF(G466="","", SWITCH(INDEX(Herbs!$A:$A,MATCH(G466,Herbs!$B:$B,0)),1,1,2,3,3,9,4,36,5,180,6,1080,0)*F466)</f>
        <v/>
      </c>
      <c r="K466" s="90" t="str">
        <f t="array" ref="K466">IF(G466="","",INDEX(Herbs!$E:$E,MATCH(G466,Herbs!$B:$B,0)))</f>
        <v/>
      </c>
      <c r="L466" s="89"/>
      <c r="M466" s="91"/>
      <c r="N466" s="88" t="str">
        <f t="array" ref="N466">IF(M466="","",INDEX(Herbs!$J:$J,MATCH(M466,Herbs!$B:$B,0)))</f>
        <v/>
      </c>
      <c r="O466" s="88">
        <f t="array" ref="O466">IF(M466:M632="",0, INDEX(Herbs!A:A,MATCH(M466,Herbs!B:B,0)))</f>
        <v>0</v>
      </c>
      <c r="P466" s="89" t="str">
        <f t="array" ref="P466">IF(M466="","", SWITCH(INDEX(Herbs!$A:$A,MATCH(M466,Herbs!$B:$B,0)),1,1,2,3,3,9,4,36,5,180,6,1080,0)*L466)</f>
        <v/>
      </c>
      <c r="Q466" s="90" t="str">
        <f t="array" ref="Q466">IF(M466="","",INDEX(Herbs!$E:$E,MATCH(M466,Herbs!$B:$B,0)))</f>
        <v/>
      </c>
      <c r="R466" s="89"/>
      <c r="S466" s="91"/>
      <c r="T466" s="88" t="str">
        <f t="array" ref="T466">IF(S466="","",INDEX(Herbs!$J:$J,MATCH(S466,Herbs!$B:$B,0)))</f>
        <v/>
      </c>
      <c r="U466" s="88">
        <f t="array" ref="U466">IF(S466:S632="",0, INDEX(Herbs!A:A,MATCH(S466,Herbs!B:B,0)))</f>
        <v>0</v>
      </c>
      <c r="V466" s="89" t="str">
        <f t="array" ref="V466">IF(S466="","", SWITCH(INDEX(Herbs!$A:$A,MATCH(S466,Herbs!$B:$B,0)),1,1,2,3,3,9,4,36,5,180,6,1080,0)*R466)</f>
        <v/>
      </c>
      <c r="W466" s="90" t="str">
        <f t="array" ref="W466">IF(S466="","",INDEX(Herbs!$E:$E,MATCH(S466,Herbs!$B:$B,0)))</f>
        <v/>
      </c>
    </row>
    <row r="467" ht="41.25" customHeight="1">
      <c r="A467" s="92"/>
      <c r="B467" s="92"/>
      <c r="C467" s="93"/>
      <c r="D467" s="94" t="str">
        <f>C463</f>
        <v>Azure Heart Elixir</v>
      </c>
      <c r="E467" s="95" t="s">
        <v>326</v>
      </c>
      <c r="F467" s="96">
        <v>1.0</v>
      </c>
      <c r="G467" s="97" t="s">
        <v>389</v>
      </c>
      <c r="H467" s="98" t="str">
        <f t="array" ref="H467">IF(G467="","",INDEX(Herbs!$J:$J,MATCH(G467,Herbs!$B:$B,0)))</f>
        <v/>
      </c>
      <c r="I467" s="99">
        <f t="array" ref="I467">IF(G467:G632="",0, INDEX(Herbs!A:A,MATCH(G467,Herbs!B:B,0)))</f>
        <v>4</v>
      </c>
      <c r="J467" s="100">
        <f t="array" ref="J467">IF(G467="","", SWITCH(INDEX(Herbs!$A:$A,MATCH(G467,Herbs!$B:$B,0)),1,1,2,3,3,9,4,36,5,180,6,1080,0)*F467)</f>
        <v>36</v>
      </c>
      <c r="K467" s="101" t="str">
        <f t="array" ref="K467">IF(G467="","",INDEX(Herbs!$G:$G,MATCH(G467,Herbs!$B:$B,0)))</f>
        <v>Balanced</v>
      </c>
      <c r="L467" s="96"/>
      <c r="M467" s="97"/>
      <c r="N467" s="98" t="str">
        <f t="array" ref="N467">IF(M467="","",INDEX(Herbs!$J:$J,MATCH(M467,Herbs!$B:$B,0)))</f>
        <v/>
      </c>
      <c r="O467" s="98">
        <f t="array" ref="O467">IF(M467:M632="",0, INDEX(Herbs!A:A,MATCH(M467,Herbs!B:B,0)))</f>
        <v>0</v>
      </c>
      <c r="P467" s="100" t="str">
        <f t="array" ref="P467">IF(M467="","", SWITCH(INDEX(Herbs!$A:$A,MATCH(M467,Herbs!$B:$B,0)),1,1,2,3,3,9,4,36,5,180,6,1080,0)*L467)</f>
        <v/>
      </c>
      <c r="Q467" s="101" t="str">
        <f t="array" ref="Q467">IF(M467="","",INDEX(Herbs!$G:$G,MATCH(M467,Herbs!$B:$B,0)))</f>
        <v/>
      </c>
      <c r="R467" s="96"/>
      <c r="S467" s="97"/>
      <c r="T467" s="98" t="str">
        <f t="array" ref="T467">IF(S467="","",INDEX(Herbs!$J:$J,MATCH(S467,Herbs!$B:$B,0)))</f>
        <v/>
      </c>
      <c r="U467" s="98">
        <f t="array" ref="U467">IF(S467:S632="",0, INDEX(Herbs!A:A,MATCH(S467,Herbs!B:B,0)))</f>
        <v>0</v>
      </c>
      <c r="V467" s="100" t="str">
        <f t="array" ref="V467">IF(S467="","", SWITCH(INDEX(Herbs!$A:$A,MATCH(S467,Herbs!$B:$B,0)),1,1,2,3,3,9,4,36,5,180,6,1080,0)*R467)</f>
        <v/>
      </c>
      <c r="W467" s="101" t="str">
        <f t="array" ref="W467">IF(S467="","",INDEX(Herbs!$G:$G,MATCH(S467,Herbs!$B:$B,0)))</f>
        <v/>
      </c>
    </row>
    <row r="468" ht="41.25" customHeight="1">
      <c r="A468" s="82" t="s">
        <v>227</v>
      </c>
      <c r="B468" s="83">
        <v>6.0</v>
      </c>
      <c r="C468" s="84" t="s">
        <v>237</v>
      </c>
      <c r="D468" s="85" t="str">
        <f>C468</f>
        <v>Divine Heart Elixir</v>
      </c>
      <c r="E468" s="85" t="s">
        <v>320</v>
      </c>
      <c r="F468" s="86">
        <v>7.0</v>
      </c>
      <c r="G468" s="87" t="s">
        <v>388</v>
      </c>
      <c r="H468" s="88" t="str">
        <f t="array" ref="H468">IF(G468="","",INDEX(Herbs!$J:$J,MATCH(G468,Herbs!$B:$B,0)))</f>
        <v/>
      </c>
      <c r="I468" s="13">
        <f t="array" ref="I468">IF(G468:G632="",0, INDEX(Herbs!A:A,MATCH(G468,Herbs!B:B,0)))</f>
        <v>4</v>
      </c>
      <c r="J468" s="89">
        <f t="array" ref="J468">IF(G468="","", SWITCH(INDEX(Herbs!$A:$A,MATCH(G468,Herbs!$B:$B,0)),1,1,2,3,3,9,4,36,5,180,6,1080,0)*F468)</f>
        <v>252</v>
      </c>
      <c r="K468" s="90" t="str">
        <f t="array" ref="K468">IF(G468="","",INDEX(Herbs!$C:$C,MATCH(G468,Herbs!$B:$B,0)))</f>
        <v>Coalescing</v>
      </c>
      <c r="L468" s="86"/>
      <c r="M468" s="87"/>
      <c r="N468" s="88" t="str">
        <f t="array" ref="N468">IF(M468="","",INDEX(Herbs!$J:$J,MATCH(M468,Herbs!$B:$B,0)))</f>
        <v/>
      </c>
      <c r="O468" s="88">
        <f t="array" ref="O468">IF(M468:M632="",0, INDEX(Herbs!A:A,MATCH(M468,Herbs!B:B,0)))</f>
        <v>0</v>
      </c>
      <c r="P468" s="89" t="str">
        <f t="array" ref="P468">IF(M468="","", SWITCH(INDEX(Herbs!$A:$A,MATCH(M468,Herbs!$B:$B,0)),1,1,2,3,3,9,4,36,5,180,6,1080,0)*L468)</f>
        <v/>
      </c>
      <c r="Q468" s="90" t="str">
        <f t="array" ref="Q468">IF(M468="","",INDEX(Herbs!$C:$C,MATCH(M468,Herbs!$B:$B,0)))</f>
        <v/>
      </c>
      <c r="R468" s="89"/>
      <c r="S468" s="91"/>
      <c r="T468" s="88" t="str">
        <f t="array" ref="T468">IF(S468="","",INDEX(Herbs!$J:$J,MATCH(S468,Herbs!$B:$B,0)))</f>
        <v/>
      </c>
      <c r="U468" s="88">
        <f t="array" ref="U468">IF(S468:S632="",0, INDEX(Herbs!A:A,MATCH(S468,Herbs!B:B,0)))</f>
        <v>0</v>
      </c>
      <c r="V468" s="89" t="str">
        <f t="array" ref="V468">IF(S468="","", SWITCH(INDEX(Herbs!$A:$A,MATCH(S468,Herbs!$B:$B,0)),1,1,2,3,3,9,4,36,5,180,6,1080,0)*R468)</f>
        <v/>
      </c>
      <c r="W468" s="90" t="str">
        <f t="array" ref="W468">IF(S468="","",INDEX(Herbs!$C:$C,MATCH(S468,Herbs!$B:$B,0)))</f>
        <v/>
      </c>
    </row>
    <row r="469" ht="41.25" customHeight="1">
      <c r="C469" s="75"/>
      <c r="D469" s="85" t="str">
        <f>C468</f>
        <v>Divine Heart Elixir</v>
      </c>
      <c r="E469" s="85" t="s">
        <v>322</v>
      </c>
      <c r="F469" s="89"/>
      <c r="G469" s="91"/>
      <c r="H469" s="88" t="str">
        <f t="array" ref="H469">IF(G469="","",INDEX(Herbs!$J:$J,MATCH(G469,Herbs!$B:$B,0)))</f>
        <v/>
      </c>
      <c r="I469" s="13">
        <f t="array" ref="I469">IF(G469:G632="",0, INDEX(Herbs!A:A,MATCH(G469,Herbs!B:B,0)))</f>
        <v>0</v>
      </c>
      <c r="J469" s="89" t="str">
        <f t="array" ref="J469">IF(G469="","", SWITCH(INDEX(Herbs!$A:$A,MATCH(G469,Herbs!$B:$B,0)),1,1,2,3,3,9,4,36,5,180,6,1080,0)*F469)</f>
        <v/>
      </c>
      <c r="K469" s="90" t="str">
        <f t="array" ref="K469">IF(G469="","",INDEX(Herbs!$C:$C,MATCH(G469,Herbs!$B:$B,0)))</f>
        <v/>
      </c>
      <c r="L469" s="89"/>
      <c r="M469" s="91"/>
      <c r="N469" s="88" t="str">
        <f t="array" ref="N469">IF(M469="","",INDEX(Herbs!$J:$J,MATCH(M469,Herbs!$B:$B,0)))</f>
        <v/>
      </c>
      <c r="O469" s="88">
        <f t="array" ref="O469">IF(M469:M632="",0, INDEX(Herbs!A:A,MATCH(M469,Herbs!B:B,0)))</f>
        <v>0</v>
      </c>
      <c r="P469" s="89" t="str">
        <f t="array" ref="P469">IF(M469="","", SWITCH(INDEX(Herbs!$A:$A,MATCH(M469,Herbs!$B:$B,0)),1,1,2,3,3,9,4,36,5,180,6,1080,0)*L469)</f>
        <v/>
      </c>
      <c r="Q469" s="90" t="str">
        <f t="array" ref="Q469">IF(M469="","",INDEX(Herbs!$C:$C,MATCH(M469,Herbs!$B:$B,0)))</f>
        <v/>
      </c>
      <c r="R469" s="89"/>
      <c r="S469" s="91"/>
      <c r="T469" s="88" t="str">
        <f t="array" ref="T469">IF(S469="","",INDEX(Herbs!$J:$J,MATCH(S469,Herbs!$B:$B,0)))</f>
        <v/>
      </c>
      <c r="U469" s="88">
        <f t="array" ref="U469">IF(S469:S632="",0, INDEX(Herbs!A:A,MATCH(S469,Herbs!B:B,0)))</f>
        <v>0</v>
      </c>
      <c r="V469" s="89" t="str">
        <f t="array" ref="V469">IF(S469="","", SWITCH(INDEX(Herbs!$A:$A,MATCH(S469,Herbs!$B:$B,0)),1,1,2,3,3,9,4,36,5,180,6,1080,0)*R469)</f>
        <v/>
      </c>
      <c r="W469" s="90" t="str">
        <f t="array" ref="W469">IF(S469="","",INDEX(Herbs!$C:$C,MATCH(S469,Herbs!$B:$B,0)))</f>
        <v/>
      </c>
    </row>
    <row r="470" ht="41.25" customHeight="1">
      <c r="C470" s="75"/>
      <c r="D470" s="85" t="str">
        <f>C468</f>
        <v>Divine Heart Elixir</v>
      </c>
      <c r="E470" s="73" t="s">
        <v>323</v>
      </c>
      <c r="F470" s="86">
        <v>1.0</v>
      </c>
      <c r="G470" s="87" t="s">
        <v>422</v>
      </c>
      <c r="H470" s="88" t="str">
        <f t="array" ref="H470">IF(G470="","",INDEX(Herbs!$J:$J,MATCH(G470,Herbs!$B:$B,0)))</f>
        <v/>
      </c>
      <c r="I470" s="13">
        <f t="array" ref="I470">IF(G470:G632="",0, INDEX(Herbs!A:A,MATCH(G470,Herbs!B:B,0)))</f>
        <v>5</v>
      </c>
      <c r="J470" s="89">
        <f t="array" ref="J470">IF(G470="","", SWITCH(INDEX(Herbs!$A:$A,MATCH(G470,Herbs!$B:$B,0)),1,1,2,3,3,9,4,36,5,180,6,1080,0)*F470)</f>
        <v>180</v>
      </c>
      <c r="K470" s="90" t="str">
        <f t="array" ref="K470">IF(G470="","",INDEX(Herbs!$E:$E,MATCH(G470,Herbs!$B:$B,0)))</f>
        <v>Calming</v>
      </c>
      <c r="L470" s="86"/>
      <c r="M470" s="87"/>
      <c r="N470" s="88" t="str">
        <f t="array" ref="N470">IF(M470="","",INDEX(Herbs!$J:$J,MATCH(M470,Herbs!$B:$B,0)))</f>
        <v/>
      </c>
      <c r="O470" s="88">
        <f t="array" ref="O470">IF(M470:M632="",0, INDEX(Herbs!A:A,MATCH(M470,Herbs!B:B,0)))</f>
        <v>0</v>
      </c>
      <c r="P470" s="89" t="str">
        <f t="array" ref="P470">IF(M470="","", SWITCH(INDEX(Herbs!$A:$A,MATCH(M470,Herbs!$B:$B,0)),1,1,2,3,3,9,4,36,5,180,6,1080,0)*L470)</f>
        <v/>
      </c>
      <c r="Q470" s="90" t="str">
        <f t="array" ref="Q470">IF(M470="","",INDEX(Herbs!$E:$E,MATCH(M470,Herbs!$B:$B,0)))</f>
        <v/>
      </c>
      <c r="R470" s="89"/>
      <c r="S470" s="91"/>
      <c r="T470" s="88" t="str">
        <f t="array" ref="T470">IF(S470="","",INDEX(Herbs!$J:$J,MATCH(S470,Herbs!$B:$B,0)))</f>
        <v/>
      </c>
      <c r="U470" s="88">
        <f t="array" ref="U470">IF(S470:S632="",0, INDEX(Herbs!A:A,MATCH(S470,Herbs!B:B,0)))</f>
        <v>0</v>
      </c>
      <c r="V470" s="89" t="str">
        <f t="array" ref="V470">IF(S470="","", SWITCH(INDEX(Herbs!$A:$A,MATCH(S470,Herbs!$B:$B,0)),1,1,2,3,3,9,4,36,5,180,6,1080,0)*R470)</f>
        <v/>
      </c>
      <c r="W470" s="90" t="str">
        <f t="array" ref="W470">IF(S470="","",INDEX(Herbs!$E:$E,MATCH(S470,Herbs!$B:$B,0)))</f>
        <v/>
      </c>
    </row>
    <row r="471" ht="41.25" customHeight="1">
      <c r="C471" s="75"/>
      <c r="D471" s="85" t="str">
        <f>C468</f>
        <v>Divine Heart Elixir</v>
      </c>
      <c r="E471" s="73" t="s">
        <v>325</v>
      </c>
      <c r="F471" s="89"/>
      <c r="G471" s="91"/>
      <c r="H471" s="88" t="str">
        <f t="array" ref="H471">IF(G471="","",INDEX(Herbs!$J:$J,MATCH(G471,Herbs!$B:$B,0)))</f>
        <v/>
      </c>
      <c r="I471" s="13">
        <f t="array" ref="I471">IF(G471:G632="",0, INDEX(Herbs!A:A,MATCH(G471,Herbs!B:B,0)))</f>
        <v>0</v>
      </c>
      <c r="J471" s="89" t="str">
        <f t="array" ref="J471">IF(G471="","", SWITCH(INDEX(Herbs!$A:$A,MATCH(G471,Herbs!$B:$B,0)),1,1,2,3,3,9,4,36,5,180,6,1080,0)*F471)</f>
        <v/>
      </c>
      <c r="K471" s="90" t="str">
        <f t="array" ref="K471">IF(G471="","",INDEX(Herbs!$E:$E,MATCH(G471,Herbs!$B:$B,0)))</f>
        <v/>
      </c>
      <c r="L471" s="89"/>
      <c r="M471" s="91"/>
      <c r="N471" s="88" t="str">
        <f t="array" ref="N471">IF(M471="","",INDEX(Herbs!$J:$J,MATCH(M471,Herbs!$B:$B,0)))</f>
        <v/>
      </c>
      <c r="O471" s="88">
        <f t="array" ref="O471">IF(M471:M632="",0, INDEX(Herbs!A:A,MATCH(M471,Herbs!B:B,0)))</f>
        <v>0</v>
      </c>
      <c r="P471" s="89" t="str">
        <f t="array" ref="P471">IF(M471="","", SWITCH(INDEX(Herbs!$A:$A,MATCH(M471,Herbs!$B:$B,0)),1,1,2,3,3,9,4,36,5,180,6,1080,0)*L471)</f>
        <v/>
      </c>
      <c r="Q471" s="90" t="str">
        <f t="array" ref="Q471">IF(M471="","",INDEX(Herbs!$E:$E,MATCH(M471,Herbs!$B:$B,0)))</f>
        <v/>
      </c>
      <c r="R471" s="89"/>
      <c r="S471" s="91"/>
      <c r="T471" s="88" t="str">
        <f t="array" ref="T471">IF(S471="","",INDEX(Herbs!$J:$J,MATCH(S471,Herbs!$B:$B,0)))</f>
        <v/>
      </c>
      <c r="U471" s="88">
        <f t="array" ref="U471">IF(S471:S632="",0, INDEX(Herbs!A:A,MATCH(S471,Herbs!B:B,0)))</f>
        <v>0</v>
      </c>
      <c r="V471" s="89" t="str">
        <f t="array" ref="V471">IF(S471="","", SWITCH(INDEX(Herbs!$A:$A,MATCH(S471,Herbs!$B:$B,0)),1,1,2,3,3,9,4,36,5,180,6,1080,0)*R471)</f>
        <v/>
      </c>
      <c r="W471" s="90" t="str">
        <f t="array" ref="W471">IF(S471="","",INDEX(Herbs!$E:$E,MATCH(S471,Herbs!$B:$B,0)))</f>
        <v/>
      </c>
    </row>
    <row r="472" ht="41.25" customHeight="1">
      <c r="A472" s="92"/>
      <c r="B472" s="92"/>
      <c r="C472" s="93"/>
      <c r="D472" s="94" t="str">
        <f>C468</f>
        <v>Divine Heart Elixir</v>
      </c>
      <c r="E472" s="95" t="s">
        <v>326</v>
      </c>
      <c r="F472" s="96">
        <v>1.0</v>
      </c>
      <c r="G472" s="97" t="s">
        <v>386</v>
      </c>
      <c r="H472" s="98" t="str">
        <f t="array" ref="H472">IF(G472="","",INDEX(Herbs!$J:$J,MATCH(G472,Herbs!$B:$B,0)))</f>
        <v/>
      </c>
      <c r="I472" s="99">
        <f t="array" ref="I472">IF(G472:G632="",0, INDEX(Herbs!A:A,MATCH(G472,Herbs!B:B,0)))</f>
        <v>4</v>
      </c>
      <c r="J472" s="100">
        <f t="array" ref="J472">IF(G472="","", SWITCH(INDEX(Herbs!$A:$A,MATCH(G472,Herbs!$B:$B,0)),1,1,2,3,3,9,4,36,5,180,6,1080,0)*F472)</f>
        <v>36</v>
      </c>
      <c r="K472" s="101" t="str">
        <f t="array" ref="K472">IF(G472="","",INDEX(Herbs!$G:$G,MATCH(G472,Herbs!$B:$B,0)))</f>
        <v>Cold</v>
      </c>
      <c r="L472" s="96"/>
      <c r="M472" s="97"/>
      <c r="N472" s="98" t="str">
        <f t="array" ref="N472">IF(M472="","",INDEX(Herbs!$J:$J,MATCH(M472,Herbs!$B:$B,0)))</f>
        <v/>
      </c>
      <c r="O472" s="98">
        <f t="array" ref="O472">IF(M472:M632="",0, INDEX(Herbs!A:A,MATCH(M472,Herbs!B:B,0)))</f>
        <v>0</v>
      </c>
      <c r="P472" s="100" t="str">
        <f t="array" ref="P472">IF(M472="","", SWITCH(INDEX(Herbs!$A:$A,MATCH(M472,Herbs!$B:$B,0)),1,1,2,3,3,9,4,36,5,180,6,1080,0)*L472)</f>
        <v/>
      </c>
      <c r="Q472" s="101" t="str">
        <f t="array" ref="Q472">IF(M472="","",INDEX(Herbs!$G:$G,MATCH(M472,Herbs!$B:$B,0)))</f>
        <v/>
      </c>
      <c r="R472" s="100"/>
      <c r="S472" s="97"/>
      <c r="T472" s="98" t="str">
        <f t="array" ref="T472">IF(S472="","",INDEX(Herbs!$J:$J,MATCH(S472,Herbs!$B:$B,0)))</f>
        <v/>
      </c>
      <c r="U472" s="98">
        <f t="array" ref="U472">IF(S472:S632="",0, INDEX(Herbs!A:A,MATCH(S472,Herbs!B:B,0)))</f>
        <v>0</v>
      </c>
      <c r="V472" s="100" t="str">
        <f t="array" ref="V472">IF(S472="","", SWITCH(INDEX(Herbs!$A:$A,MATCH(S472,Herbs!$B:$B,0)),1,1,2,3,3,9,4,36,5,180,6,1080,0)*R472)</f>
        <v/>
      </c>
      <c r="W472" s="101" t="str">
        <f t="array" ref="W472">IF(S472="","",INDEX(Herbs!$G:$G,MATCH(S472,Herbs!$B:$B,0)))</f>
        <v/>
      </c>
    </row>
    <row r="473" ht="41.25" customHeight="1">
      <c r="A473" s="82" t="s">
        <v>240</v>
      </c>
      <c r="B473" s="83">
        <v>4.0</v>
      </c>
      <c r="C473" s="84" t="s">
        <v>239</v>
      </c>
      <c r="D473" s="85" t="str">
        <f>C473</f>
        <v>Fey Attraction Draught</v>
      </c>
      <c r="E473" s="85" t="s">
        <v>320</v>
      </c>
      <c r="F473" s="86">
        <v>1.0</v>
      </c>
      <c r="G473" s="87" t="s">
        <v>423</v>
      </c>
      <c r="H473" s="88" t="str">
        <f t="array" ref="H473">IF(G473="","",INDEX(Herbs!$J:$J,MATCH(G473,Herbs!$B:$B,0)))</f>
        <v/>
      </c>
      <c r="I473" s="13">
        <f t="array" ref="I473">IF(G473:G632="",0, INDEX(Herbs!A:A,MATCH(G473,Herbs!B:B,0)))</f>
        <v>4</v>
      </c>
      <c r="J473" s="89">
        <f t="array" ref="J473">IF(G473="","", SWITCH(INDEX(Herbs!$A:$A,MATCH(G473,Herbs!$B:$B,0)),1,1,2,3,3,9,4,36,5,180,6,1080,0)*F473)</f>
        <v>36</v>
      </c>
      <c r="K473" s="90" t="str">
        <f t="array" ref="K473">IF(G473="","",INDEX(Herbs!$C:$C,MATCH(G473,Herbs!$B:$B,0)))</f>
        <v>Attraction</v>
      </c>
      <c r="L473" s="89"/>
      <c r="M473" s="91"/>
      <c r="N473" s="88" t="str">
        <f t="array" ref="N473">IF(M473="","",INDEX(Herbs!$J:$J,MATCH(M473,Herbs!$B:$B,0)))</f>
        <v/>
      </c>
      <c r="O473" s="88">
        <f t="array" ref="O473">IF(M473:M632="",0, INDEX(Herbs!A:A,MATCH(M473,Herbs!B:B,0)))</f>
        <v>0</v>
      </c>
      <c r="P473" s="89" t="str">
        <f t="array" ref="P473">IF(M473="","", SWITCH(INDEX(Herbs!$A:$A,MATCH(M473,Herbs!$B:$B,0)),1,1,2,3,3,9,4,36,5,180,6,1080,0)*L473)</f>
        <v/>
      </c>
      <c r="Q473" s="90" t="str">
        <f t="array" ref="Q473">IF(M473="","",INDEX(Herbs!$C:$C,MATCH(M473,Herbs!$B:$B,0)))</f>
        <v/>
      </c>
      <c r="R473" s="89"/>
      <c r="S473" s="91"/>
      <c r="T473" s="88" t="str">
        <f t="array" ref="T473">IF(S473="","",INDEX(Herbs!$J:$J,MATCH(S473,Herbs!$B:$B,0)))</f>
        <v/>
      </c>
      <c r="U473" s="88">
        <f t="array" ref="U473">IF(S473:S632="",0, INDEX(Herbs!A:A,MATCH(S473,Herbs!B:B,0)))</f>
        <v>0</v>
      </c>
      <c r="V473" s="89" t="str">
        <f t="array" ref="V473">IF(S473="","", SWITCH(INDEX(Herbs!$A:$A,MATCH(S473,Herbs!$B:$B,0)),1,1,2,3,3,9,4,36,5,180,6,1080,0)*R473)</f>
        <v/>
      </c>
      <c r="W473" s="90" t="str">
        <f t="array" ref="W473">IF(S473="","",INDEX(Herbs!$C:$C,MATCH(S473,Herbs!$B:$B,0)))</f>
        <v/>
      </c>
    </row>
    <row r="474" ht="41.25" customHeight="1">
      <c r="C474" s="75"/>
      <c r="D474" s="85" t="str">
        <f>C473</f>
        <v>Fey Attraction Draught</v>
      </c>
      <c r="E474" s="85" t="s">
        <v>322</v>
      </c>
      <c r="F474" s="89"/>
      <c r="G474" s="91"/>
      <c r="H474" s="88" t="str">
        <f t="array" ref="H474">IF(G474="","",INDEX(Herbs!$J:$J,MATCH(G474,Herbs!$B:$B,0)))</f>
        <v/>
      </c>
      <c r="I474" s="13">
        <f t="array" ref="I474">IF(G474:G632="",0, INDEX(Herbs!A:A,MATCH(G474,Herbs!B:B,0)))</f>
        <v>0</v>
      </c>
      <c r="J474" s="89" t="str">
        <f t="array" ref="J474">IF(G474="","", SWITCH(INDEX(Herbs!$A:$A,MATCH(G474,Herbs!$B:$B,0)),1,1,2,3,3,9,4,36,5,180,6,1080,0)*F474)</f>
        <v/>
      </c>
      <c r="K474" s="90" t="str">
        <f t="array" ref="K474">IF(G474="","",INDEX(Herbs!$C:$C,MATCH(G474,Herbs!$B:$B,0)))</f>
        <v/>
      </c>
      <c r="L474" s="89"/>
      <c r="M474" s="91"/>
      <c r="N474" s="88" t="str">
        <f t="array" ref="N474">IF(M474="","",INDEX(Herbs!$J:$J,MATCH(M474,Herbs!$B:$B,0)))</f>
        <v/>
      </c>
      <c r="O474" s="88">
        <f t="array" ref="O474">IF(M474:M632="",0, INDEX(Herbs!A:A,MATCH(M474,Herbs!B:B,0)))</f>
        <v>0</v>
      </c>
      <c r="P474" s="89" t="str">
        <f t="array" ref="P474">IF(M474="","", SWITCH(INDEX(Herbs!$A:$A,MATCH(M474,Herbs!$B:$B,0)),1,1,2,3,3,9,4,36,5,180,6,1080,0)*L474)</f>
        <v/>
      </c>
      <c r="Q474" s="90" t="str">
        <f t="array" ref="Q474">IF(M474="","",INDEX(Herbs!$C:$C,MATCH(M474,Herbs!$B:$B,0)))</f>
        <v/>
      </c>
      <c r="R474" s="89"/>
      <c r="S474" s="91"/>
      <c r="T474" s="88" t="str">
        <f t="array" ref="T474">IF(S474="","",INDEX(Herbs!$J:$J,MATCH(S474,Herbs!$B:$B,0)))</f>
        <v/>
      </c>
      <c r="U474" s="88">
        <f t="array" ref="U474">IF(S474:S632="",0, INDEX(Herbs!A:A,MATCH(S474,Herbs!B:B,0)))</f>
        <v>0</v>
      </c>
      <c r="V474" s="89" t="str">
        <f t="array" ref="V474">IF(S474="","", SWITCH(INDEX(Herbs!$A:$A,MATCH(S474,Herbs!$B:$B,0)),1,1,2,3,3,9,4,36,5,180,6,1080,0)*R474)</f>
        <v/>
      </c>
      <c r="W474" s="90" t="str">
        <f t="array" ref="W474">IF(S474="","",INDEX(Herbs!$C:$C,MATCH(S474,Herbs!$B:$B,0)))</f>
        <v/>
      </c>
    </row>
    <row r="475" ht="41.25" customHeight="1">
      <c r="C475" s="75"/>
      <c r="D475" s="85" t="str">
        <f>C473</f>
        <v>Fey Attraction Draught</v>
      </c>
      <c r="E475" s="73" t="s">
        <v>323</v>
      </c>
      <c r="F475" s="86">
        <v>2.0</v>
      </c>
      <c r="G475" s="87" t="s">
        <v>354</v>
      </c>
      <c r="H475" s="88" t="str">
        <f t="array" ref="H475">IF(G475="","",INDEX(Herbs!$J:$J,MATCH(G475,Herbs!$B:$B,0)))</f>
        <v/>
      </c>
      <c r="I475" s="13">
        <f t="array" ref="I475">IF(G475:G632="",0, INDEX(Herbs!A:A,MATCH(G475,Herbs!B:B,0)))</f>
        <v>3</v>
      </c>
      <c r="J475" s="89">
        <f t="array" ref="J475">IF(G475="","", SWITCH(INDEX(Herbs!$A:$A,MATCH(G475,Herbs!$B:$B,0)),1,1,2,3,3,9,4,36,5,180,6,1080,0)*F475)</f>
        <v>18</v>
      </c>
      <c r="K475" s="90" t="str">
        <f t="array" ref="K475">IF(G475="","",INDEX(Herbs!$E:$E,MATCH(G475,Herbs!$B:$B,0)))</f>
        <v>Harmonizing</v>
      </c>
      <c r="L475" s="89"/>
      <c r="M475" s="91"/>
      <c r="N475" s="88" t="str">
        <f t="array" ref="N475">IF(M475="","",INDEX(Herbs!$J:$J,MATCH(M475,Herbs!$B:$B,0)))</f>
        <v/>
      </c>
      <c r="O475" s="88">
        <f t="array" ref="O475">IF(M475:M632="",0, INDEX(Herbs!A:A,MATCH(M475,Herbs!B:B,0)))</f>
        <v>0</v>
      </c>
      <c r="P475" s="89" t="str">
        <f t="array" ref="P475">IF(M475="","", SWITCH(INDEX(Herbs!$A:$A,MATCH(M475,Herbs!$B:$B,0)),1,1,2,3,3,9,4,36,5,180,6,1080,0)*L475)</f>
        <v/>
      </c>
      <c r="Q475" s="90" t="str">
        <f t="array" ref="Q475">IF(M475="","",INDEX(Herbs!$E:$E,MATCH(M475,Herbs!$B:$B,0)))</f>
        <v/>
      </c>
      <c r="R475" s="89"/>
      <c r="S475" s="91"/>
      <c r="T475" s="88" t="str">
        <f t="array" ref="T475">IF(S475="","",INDEX(Herbs!$J:$J,MATCH(S475,Herbs!$B:$B,0)))</f>
        <v/>
      </c>
      <c r="U475" s="88">
        <f t="array" ref="U475">IF(S475:S632="",0, INDEX(Herbs!A:A,MATCH(S475,Herbs!B:B,0)))</f>
        <v>0</v>
      </c>
      <c r="V475" s="89" t="str">
        <f t="array" ref="V475">IF(S475="","", SWITCH(INDEX(Herbs!$A:$A,MATCH(S475,Herbs!$B:$B,0)),1,1,2,3,3,9,4,36,5,180,6,1080,0)*R475)</f>
        <v/>
      </c>
      <c r="W475" s="90" t="str">
        <f t="array" ref="W475">IF(S475="","",INDEX(Herbs!$E:$E,MATCH(S475,Herbs!$B:$B,0)))</f>
        <v/>
      </c>
    </row>
    <row r="476" ht="41.25" customHeight="1">
      <c r="C476" s="75"/>
      <c r="D476" s="85" t="str">
        <f>C473</f>
        <v>Fey Attraction Draught</v>
      </c>
      <c r="E476" s="73" t="s">
        <v>325</v>
      </c>
      <c r="F476" s="89"/>
      <c r="G476" s="91"/>
      <c r="H476" s="88" t="str">
        <f t="array" ref="H476">IF(G476="","",INDEX(Herbs!$J:$J,MATCH(G476,Herbs!$B:$B,0)))</f>
        <v/>
      </c>
      <c r="I476" s="13">
        <f t="array" ref="I476">IF(G476:G632="",0, INDEX(Herbs!A:A,MATCH(G476,Herbs!B:B,0)))</f>
        <v>0</v>
      </c>
      <c r="J476" s="89" t="str">
        <f t="array" ref="J476">IF(G476="","", SWITCH(INDEX(Herbs!$A:$A,MATCH(G476,Herbs!$B:$B,0)),1,1,2,3,3,9,4,36,5,180,6,1080,0)*F476)</f>
        <v/>
      </c>
      <c r="K476" s="90" t="str">
        <f t="array" ref="K476">IF(G476="","",INDEX(Herbs!$E:$E,MATCH(G476,Herbs!$B:$B,0)))</f>
        <v/>
      </c>
      <c r="L476" s="89"/>
      <c r="M476" s="91"/>
      <c r="N476" s="88" t="str">
        <f t="array" ref="N476">IF(M476="","",INDEX(Herbs!$J:$J,MATCH(M476,Herbs!$B:$B,0)))</f>
        <v/>
      </c>
      <c r="O476" s="88">
        <f t="array" ref="O476">IF(M476:M632="",0, INDEX(Herbs!A:A,MATCH(M476,Herbs!B:B,0)))</f>
        <v>0</v>
      </c>
      <c r="P476" s="89" t="str">
        <f t="array" ref="P476">IF(M476="","", SWITCH(INDEX(Herbs!$A:$A,MATCH(M476,Herbs!$B:$B,0)),1,1,2,3,3,9,4,36,5,180,6,1080,0)*L476)</f>
        <v/>
      </c>
      <c r="Q476" s="90" t="str">
        <f t="array" ref="Q476">IF(M476="","",INDEX(Herbs!$E:$E,MATCH(M476,Herbs!$B:$B,0)))</f>
        <v/>
      </c>
      <c r="R476" s="89"/>
      <c r="S476" s="91"/>
      <c r="T476" s="88" t="str">
        <f t="array" ref="T476">IF(S476="","",INDEX(Herbs!$J:$J,MATCH(S476,Herbs!$B:$B,0)))</f>
        <v/>
      </c>
      <c r="U476" s="88">
        <f t="array" ref="U476">IF(S476:S632="",0, INDEX(Herbs!A:A,MATCH(S476,Herbs!B:B,0)))</f>
        <v>0</v>
      </c>
      <c r="V476" s="89" t="str">
        <f t="array" ref="V476">IF(S476="","", SWITCH(INDEX(Herbs!$A:$A,MATCH(S476,Herbs!$B:$B,0)),1,1,2,3,3,9,4,36,5,180,6,1080,0)*R476)</f>
        <v/>
      </c>
      <c r="W476" s="90" t="str">
        <f t="array" ref="W476">IF(S476="","",INDEX(Herbs!$E:$E,MATCH(S476,Herbs!$B:$B,0)))</f>
        <v/>
      </c>
    </row>
    <row r="477" ht="41.25" customHeight="1">
      <c r="A477" s="92"/>
      <c r="B477" s="92"/>
      <c r="C477" s="93"/>
      <c r="D477" s="94" t="str">
        <f>C473</f>
        <v>Fey Attraction Draught</v>
      </c>
      <c r="E477" s="95" t="s">
        <v>326</v>
      </c>
      <c r="F477" s="96">
        <v>1.0</v>
      </c>
      <c r="G477" s="97" t="s">
        <v>424</v>
      </c>
      <c r="H477" s="98" t="str">
        <f t="array" ref="H477">IF(G477="","",INDEX(Herbs!$J:$J,MATCH(G477,Herbs!$B:$B,0)))</f>
        <v/>
      </c>
      <c r="I477" s="99">
        <f t="array" ref="I477">IF(G477:G632="",0, INDEX(Herbs!A:A,MATCH(G477,Herbs!B:B,0)))</f>
        <v>4</v>
      </c>
      <c r="J477" s="100">
        <f t="array" ref="J477">IF(G477="","", SWITCH(INDEX(Herbs!$A:$A,MATCH(G477,Herbs!$B:$B,0)),1,1,2,3,3,9,4,36,5,180,6,1080,0)*F477)</f>
        <v>36</v>
      </c>
      <c r="K477" s="101" t="str">
        <f t="array" ref="K477">IF(G477="","",INDEX(Herbs!$G:$G,MATCH(G477,Herbs!$B:$B,0)))</f>
        <v>Balanced</v>
      </c>
      <c r="L477" s="100"/>
      <c r="M477" s="97"/>
      <c r="N477" s="98" t="str">
        <f t="array" ref="N477">IF(M477="","",INDEX(Herbs!$J:$J,MATCH(M477,Herbs!$B:$B,0)))</f>
        <v/>
      </c>
      <c r="O477" s="98">
        <f t="array" ref="O477">IF(M477:M632="",0, INDEX(Herbs!A:A,MATCH(M477,Herbs!B:B,0)))</f>
        <v>0</v>
      </c>
      <c r="P477" s="100" t="str">
        <f t="array" ref="P477">IF(M477="","", SWITCH(INDEX(Herbs!$A:$A,MATCH(M477,Herbs!$B:$B,0)),1,1,2,3,3,9,4,36,5,180,6,1080,0)*L477)</f>
        <v/>
      </c>
      <c r="Q477" s="101" t="str">
        <f t="array" ref="Q477">IF(M477="","",INDEX(Herbs!$G:$G,MATCH(M477,Herbs!$B:$B,0)))</f>
        <v/>
      </c>
      <c r="R477" s="100"/>
      <c r="S477" s="97"/>
      <c r="T477" s="98" t="str">
        <f t="array" ref="T477">IF(S477="","",INDEX(Herbs!$J:$J,MATCH(S477,Herbs!$B:$B,0)))</f>
        <v/>
      </c>
      <c r="U477" s="98">
        <f t="array" ref="U477">IF(S477:S632="",0, INDEX(Herbs!A:A,MATCH(S477,Herbs!B:B,0)))</f>
        <v>0</v>
      </c>
      <c r="V477" s="100" t="str">
        <f t="array" ref="V477">IF(S477="","", SWITCH(INDEX(Herbs!$A:$A,MATCH(S477,Herbs!$B:$B,0)),1,1,2,3,3,9,4,36,5,180,6,1080,0)*R477)</f>
        <v/>
      </c>
      <c r="W477" s="101" t="str">
        <f t="array" ref="W477">IF(S477="","",INDEX(Herbs!$G:$G,MATCH(S477,Herbs!$B:$B,0)))</f>
        <v/>
      </c>
    </row>
    <row r="478" ht="41.25" customHeight="1">
      <c r="A478" s="82" t="s">
        <v>240</v>
      </c>
      <c r="B478" s="83">
        <v>4.0</v>
      </c>
      <c r="C478" s="84" t="s">
        <v>242</v>
      </c>
      <c r="D478" s="85" t="str">
        <f>C478</f>
        <v>Fey Repulsion Draught</v>
      </c>
      <c r="E478" s="85" t="s">
        <v>320</v>
      </c>
      <c r="F478" s="86">
        <v>1.0</v>
      </c>
      <c r="G478" s="87" t="s">
        <v>425</v>
      </c>
      <c r="H478" s="88" t="str">
        <f t="array" ref="H478">IF(G478="","",INDEX(Herbs!$J:$J,MATCH(G478,Herbs!$B:$B,0)))</f>
        <v/>
      </c>
      <c r="I478" s="13">
        <f t="array" ref="I478">IF(G478:G632="",0, INDEX(Herbs!A:A,MATCH(G478,Herbs!B:B,0)))</f>
        <v>4</v>
      </c>
      <c r="J478" s="89">
        <f t="array" ref="J478">IF(G478="","", SWITCH(INDEX(Herbs!$A:$A,MATCH(G478,Herbs!$B:$B,0)),1,1,2,3,3,9,4,36,5,180,6,1080,0)*F478)</f>
        <v>36</v>
      </c>
      <c r="K478" s="90" t="str">
        <f t="array" ref="K478">IF(G478="","",INDEX(Herbs!$C:$C,MATCH(G478,Herbs!$B:$B,0)))</f>
        <v>Repulsion</v>
      </c>
      <c r="L478" s="89"/>
      <c r="M478" s="91"/>
      <c r="N478" s="88" t="str">
        <f t="array" ref="N478">IF(M478="","",INDEX(Herbs!$J:$J,MATCH(M478,Herbs!$B:$B,0)))</f>
        <v/>
      </c>
      <c r="O478" s="88">
        <f t="array" ref="O478">IF(M478:M632="",0, INDEX(Herbs!A:A,MATCH(M478,Herbs!B:B,0)))</f>
        <v>0</v>
      </c>
      <c r="P478" s="89" t="str">
        <f t="array" ref="P478">IF(M478="","", SWITCH(INDEX(Herbs!$A:$A,MATCH(M478,Herbs!$B:$B,0)),1,1,2,3,3,9,4,36,5,180,6,1080,0)*L478)</f>
        <v/>
      </c>
      <c r="Q478" s="90" t="str">
        <f t="array" ref="Q478">IF(M478="","",INDEX(Herbs!$C:$C,MATCH(M478,Herbs!$B:$B,0)))</f>
        <v/>
      </c>
      <c r="R478" s="89"/>
      <c r="S478" s="91"/>
      <c r="T478" s="88" t="str">
        <f t="array" ref="T478">IF(S478="","",INDEX(Herbs!$J:$J,MATCH(S478,Herbs!$B:$B,0)))</f>
        <v/>
      </c>
      <c r="U478" s="88">
        <f t="array" ref="U478">IF(S478:S632="",0, INDEX(Herbs!A:A,MATCH(S478,Herbs!B:B,0)))</f>
        <v>0</v>
      </c>
      <c r="V478" s="89" t="str">
        <f t="array" ref="V478">IF(S478="","", SWITCH(INDEX(Herbs!$A:$A,MATCH(S478,Herbs!$B:$B,0)),1,1,2,3,3,9,4,36,5,180,6,1080,0)*R478)</f>
        <v/>
      </c>
      <c r="W478" s="90" t="str">
        <f t="array" ref="W478">IF(S478="","",INDEX(Herbs!$C:$C,MATCH(S478,Herbs!$B:$B,0)))</f>
        <v/>
      </c>
    </row>
    <row r="479" ht="41.25" customHeight="1">
      <c r="C479" s="75"/>
      <c r="D479" s="85" t="str">
        <f>C478</f>
        <v>Fey Repulsion Draught</v>
      </c>
      <c r="E479" s="85" t="s">
        <v>322</v>
      </c>
      <c r="F479" s="89"/>
      <c r="G479" s="91"/>
      <c r="H479" s="88" t="str">
        <f t="array" ref="H479">IF(G479="","",INDEX(Herbs!$J:$J,MATCH(G479,Herbs!$B:$B,0)))</f>
        <v/>
      </c>
      <c r="I479" s="13">
        <f t="array" ref="I479">IF(G479:G632="",0, INDEX(Herbs!A:A,MATCH(G479,Herbs!B:B,0)))</f>
        <v>0</v>
      </c>
      <c r="J479" s="89" t="str">
        <f t="array" ref="J479">IF(G479="","", SWITCH(INDEX(Herbs!$A:$A,MATCH(G479,Herbs!$B:$B,0)),1,1,2,3,3,9,4,36,5,180,6,1080,0)*F479)</f>
        <v/>
      </c>
      <c r="K479" s="90" t="str">
        <f t="array" ref="K479">IF(G479="","",INDEX(Herbs!$C:$C,MATCH(G479,Herbs!$B:$B,0)))</f>
        <v/>
      </c>
      <c r="L479" s="89"/>
      <c r="M479" s="91"/>
      <c r="N479" s="88" t="str">
        <f t="array" ref="N479">IF(M479="","",INDEX(Herbs!$J:$J,MATCH(M479,Herbs!$B:$B,0)))</f>
        <v/>
      </c>
      <c r="O479" s="88">
        <f t="array" ref="O479">IF(M479:M632="",0, INDEX(Herbs!A:A,MATCH(M479,Herbs!B:B,0)))</f>
        <v>0</v>
      </c>
      <c r="P479" s="89" t="str">
        <f t="array" ref="P479">IF(M479="","", SWITCH(INDEX(Herbs!$A:$A,MATCH(M479,Herbs!$B:$B,0)),1,1,2,3,3,9,4,36,5,180,6,1080,0)*L479)</f>
        <v/>
      </c>
      <c r="Q479" s="90" t="str">
        <f t="array" ref="Q479">IF(M479="","",INDEX(Herbs!$C:$C,MATCH(M479,Herbs!$B:$B,0)))</f>
        <v/>
      </c>
      <c r="R479" s="89"/>
      <c r="S479" s="91"/>
      <c r="T479" s="88" t="str">
        <f t="array" ref="T479">IF(S479="","",INDEX(Herbs!$J:$J,MATCH(S479,Herbs!$B:$B,0)))</f>
        <v/>
      </c>
      <c r="U479" s="88">
        <f t="array" ref="U479">IF(S479:S632="",0, INDEX(Herbs!A:A,MATCH(S479,Herbs!B:B,0)))</f>
        <v>0</v>
      </c>
      <c r="V479" s="89" t="str">
        <f t="array" ref="V479">IF(S479="","", SWITCH(INDEX(Herbs!$A:$A,MATCH(S479,Herbs!$B:$B,0)),1,1,2,3,3,9,4,36,5,180,6,1080,0)*R479)</f>
        <v/>
      </c>
      <c r="W479" s="90" t="str">
        <f t="array" ref="W479">IF(S479="","",INDEX(Herbs!$C:$C,MATCH(S479,Herbs!$B:$B,0)))</f>
        <v/>
      </c>
    </row>
    <row r="480" ht="41.25" customHeight="1">
      <c r="C480" s="75"/>
      <c r="D480" s="85" t="str">
        <f>C478</f>
        <v>Fey Repulsion Draught</v>
      </c>
      <c r="E480" s="73" t="s">
        <v>323</v>
      </c>
      <c r="F480" s="86">
        <v>2.0</v>
      </c>
      <c r="G480" s="87" t="s">
        <v>354</v>
      </c>
      <c r="H480" s="88" t="str">
        <f t="array" ref="H480">IF(G480="","",INDEX(Herbs!$J:$J,MATCH(G480,Herbs!$B:$B,0)))</f>
        <v/>
      </c>
      <c r="I480" s="13">
        <f t="array" ref="I480">IF(G480:G632="",0, INDEX(Herbs!A:A,MATCH(G480,Herbs!B:B,0)))</f>
        <v>3</v>
      </c>
      <c r="J480" s="89">
        <f t="array" ref="J480">IF(G480="","", SWITCH(INDEX(Herbs!$A:$A,MATCH(G480,Herbs!$B:$B,0)),1,1,2,3,3,9,4,36,5,180,6,1080,0)*F480)</f>
        <v>18</v>
      </c>
      <c r="K480" s="90" t="str">
        <f t="array" ref="K480">IF(G480="","",INDEX(Herbs!$E:$E,MATCH(G480,Herbs!$B:$B,0)))</f>
        <v>Harmonizing</v>
      </c>
      <c r="L480" s="89"/>
      <c r="M480" s="91"/>
      <c r="N480" s="88" t="str">
        <f t="array" ref="N480">IF(M480="","",INDEX(Herbs!$J:$J,MATCH(M480,Herbs!$B:$B,0)))</f>
        <v/>
      </c>
      <c r="O480" s="88">
        <f t="array" ref="O480">IF(M480:M632="",0, INDEX(Herbs!A:A,MATCH(M480,Herbs!B:B,0)))</f>
        <v>0</v>
      </c>
      <c r="P480" s="89" t="str">
        <f t="array" ref="P480">IF(M480="","", SWITCH(INDEX(Herbs!$A:$A,MATCH(M480,Herbs!$B:$B,0)),1,1,2,3,3,9,4,36,5,180,6,1080,0)*L480)</f>
        <v/>
      </c>
      <c r="Q480" s="90" t="str">
        <f t="array" ref="Q480">IF(M480="","",INDEX(Herbs!$E:$E,MATCH(M480,Herbs!$B:$B,0)))</f>
        <v/>
      </c>
      <c r="R480" s="89"/>
      <c r="S480" s="91"/>
      <c r="T480" s="88" t="str">
        <f t="array" ref="T480">IF(S480="","",INDEX(Herbs!$J:$J,MATCH(S480,Herbs!$B:$B,0)))</f>
        <v/>
      </c>
      <c r="U480" s="88">
        <f t="array" ref="U480">IF(S480:S632="",0, INDEX(Herbs!A:A,MATCH(S480,Herbs!B:B,0)))</f>
        <v>0</v>
      </c>
      <c r="V480" s="89" t="str">
        <f t="array" ref="V480">IF(S480="","", SWITCH(INDEX(Herbs!$A:$A,MATCH(S480,Herbs!$B:$B,0)),1,1,2,3,3,9,4,36,5,180,6,1080,0)*R480)</f>
        <v/>
      </c>
      <c r="W480" s="90" t="str">
        <f t="array" ref="W480">IF(S480="","",INDEX(Herbs!$E:$E,MATCH(S480,Herbs!$B:$B,0)))</f>
        <v/>
      </c>
    </row>
    <row r="481" ht="41.25" customHeight="1">
      <c r="C481" s="75"/>
      <c r="D481" s="85" t="str">
        <f>C478</f>
        <v>Fey Repulsion Draught</v>
      </c>
      <c r="E481" s="73" t="s">
        <v>325</v>
      </c>
      <c r="F481" s="89"/>
      <c r="G481" s="91"/>
      <c r="H481" s="88" t="str">
        <f t="array" ref="H481">IF(G481="","",INDEX(Herbs!$J:$J,MATCH(G481,Herbs!$B:$B,0)))</f>
        <v/>
      </c>
      <c r="I481" s="13">
        <f t="array" ref="I481">IF(G481:G632="",0, INDEX(Herbs!A:A,MATCH(G481,Herbs!B:B,0)))</f>
        <v>0</v>
      </c>
      <c r="J481" s="89" t="str">
        <f t="array" ref="J481">IF(G481="","", SWITCH(INDEX(Herbs!$A:$A,MATCH(G481,Herbs!$B:$B,0)),1,1,2,3,3,9,4,36,5,180,6,1080,0)*F481)</f>
        <v/>
      </c>
      <c r="K481" s="90" t="str">
        <f t="array" ref="K481">IF(G481="","",INDEX(Herbs!$E:$E,MATCH(G481,Herbs!$B:$B,0)))</f>
        <v/>
      </c>
      <c r="L481" s="89"/>
      <c r="M481" s="91"/>
      <c r="N481" s="88" t="str">
        <f t="array" ref="N481">IF(M481="","",INDEX(Herbs!$J:$J,MATCH(M481,Herbs!$B:$B,0)))</f>
        <v/>
      </c>
      <c r="O481" s="88">
        <f t="array" ref="O481">IF(M481:M632="",0, INDEX(Herbs!A:A,MATCH(M481,Herbs!B:B,0)))</f>
        <v>0</v>
      </c>
      <c r="P481" s="89" t="str">
        <f t="array" ref="P481">IF(M481="","", SWITCH(INDEX(Herbs!$A:$A,MATCH(M481,Herbs!$B:$B,0)),1,1,2,3,3,9,4,36,5,180,6,1080,0)*L481)</f>
        <v/>
      </c>
      <c r="Q481" s="90" t="str">
        <f t="array" ref="Q481">IF(M481="","",INDEX(Herbs!$E:$E,MATCH(M481,Herbs!$B:$B,0)))</f>
        <v/>
      </c>
      <c r="R481" s="89"/>
      <c r="S481" s="91"/>
      <c r="T481" s="88" t="str">
        <f t="array" ref="T481">IF(S481="","",INDEX(Herbs!$J:$J,MATCH(S481,Herbs!$B:$B,0)))</f>
        <v/>
      </c>
      <c r="U481" s="88">
        <f t="array" ref="U481">IF(S481:S632="",0, INDEX(Herbs!A:A,MATCH(S481,Herbs!B:B,0)))</f>
        <v>0</v>
      </c>
      <c r="V481" s="89" t="str">
        <f t="array" ref="V481">IF(S481="","", SWITCH(INDEX(Herbs!$A:$A,MATCH(S481,Herbs!$B:$B,0)),1,1,2,3,3,9,4,36,5,180,6,1080,0)*R481)</f>
        <v/>
      </c>
      <c r="W481" s="90" t="str">
        <f t="array" ref="W481">IF(S481="","",INDEX(Herbs!$E:$E,MATCH(S481,Herbs!$B:$B,0)))</f>
        <v/>
      </c>
    </row>
    <row r="482" ht="41.25" customHeight="1">
      <c r="A482" s="92"/>
      <c r="B482" s="92"/>
      <c r="C482" s="93"/>
      <c r="D482" s="94" t="str">
        <f>C478</f>
        <v>Fey Repulsion Draught</v>
      </c>
      <c r="E482" s="95" t="s">
        <v>326</v>
      </c>
      <c r="F482" s="96">
        <v>1.0</v>
      </c>
      <c r="G482" s="97" t="s">
        <v>386</v>
      </c>
      <c r="H482" s="98" t="str">
        <f t="array" ref="H482">IF(G482="","",INDEX(Herbs!$J:$J,MATCH(G482,Herbs!$B:$B,0)))</f>
        <v/>
      </c>
      <c r="I482" s="99">
        <f t="array" ref="I482">IF(G482:G632="",0, INDEX(Herbs!A:A,MATCH(G482,Herbs!B:B,0)))</f>
        <v>4</v>
      </c>
      <c r="J482" s="100">
        <f t="array" ref="J482">IF(G482="","", SWITCH(INDEX(Herbs!$A:$A,MATCH(G482,Herbs!$B:$B,0)),1,1,2,3,3,9,4,36,5,180,6,1080,0)*F482)</f>
        <v>36</v>
      </c>
      <c r="K482" s="101" t="str">
        <f t="array" ref="K482">IF(G482="","",INDEX(Herbs!$G:$G,MATCH(G482,Herbs!$B:$B,0)))</f>
        <v>Cold</v>
      </c>
      <c r="L482" s="100"/>
      <c r="M482" s="97"/>
      <c r="N482" s="98" t="str">
        <f t="array" ref="N482">IF(M482="","",INDEX(Herbs!$J:$J,MATCH(M482,Herbs!$B:$B,0)))</f>
        <v/>
      </c>
      <c r="O482" s="98">
        <f t="array" ref="O482">IF(M482:M632="",0, INDEX(Herbs!A:A,MATCH(M482,Herbs!B:B,0)))</f>
        <v>0</v>
      </c>
      <c r="P482" s="100" t="str">
        <f t="array" ref="P482">IF(M482="","", SWITCH(INDEX(Herbs!$A:$A,MATCH(M482,Herbs!$B:$B,0)),1,1,2,3,3,9,4,36,5,180,6,1080,0)*L482)</f>
        <v/>
      </c>
      <c r="Q482" s="101" t="str">
        <f t="array" ref="Q482">IF(M482="","",INDEX(Herbs!$G:$G,MATCH(M482,Herbs!$B:$B,0)))</f>
        <v/>
      </c>
      <c r="R482" s="100"/>
      <c r="S482" s="97"/>
      <c r="T482" s="98" t="str">
        <f t="array" ref="T482">IF(S482="","",INDEX(Herbs!$J:$J,MATCH(S482,Herbs!$B:$B,0)))</f>
        <v/>
      </c>
      <c r="U482" s="98">
        <f t="array" ref="U482">IF(S482:S632="",0, INDEX(Herbs!A:A,MATCH(S482,Herbs!B:B,0)))</f>
        <v>0</v>
      </c>
      <c r="V482" s="100" t="str">
        <f t="array" ref="V482">IF(S482="","", SWITCH(INDEX(Herbs!$A:$A,MATCH(S482,Herbs!$B:$B,0)),1,1,2,3,3,9,4,36,5,180,6,1080,0)*R482)</f>
        <v/>
      </c>
      <c r="W482" s="101" t="str">
        <f t="array" ref="W482">IF(S482="","",INDEX(Herbs!$G:$G,MATCH(S482,Herbs!$B:$B,0)))</f>
        <v/>
      </c>
    </row>
    <row r="483" ht="41.25" customHeight="1">
      <c r="A483" s="82" t="s">
        <v>245</v>
      </c>
      <c r="B483" s="83">
        <v>2.0</v>
      </c>
      <c r="C483" s="84" t="s">
        <v>244</v>
      </c>
      <c r="D483" s="85" t="str">
        <f>C483</f>
        <v>Lesser Purity Elixir</v>
      </c>
      <c r="E483" s="85" t="s">
        <v>320</v>
      </c>
      <c r="F483" s="86">
        <v>1.0</v>
      </c>
      <c r="G483" s="87" t="s">
        <v>349</v>
      </c>
      <c r="H483" s="88" t="str">
        <f t="array" ref="H483">IF(G483="","",INDEX(Herbs!$J:$J,MATCH(G483,Herbs!$B:$B,0)))</f>
        <v/>
      </c>
      <c r="I483" s="13">
        <f t="array" ref="I483">IF(G483:G632="",0, INDEX(Herbs!A:A,MATCH(G483,Herbs!B:B,0)))</f>
        <v>3</v>
      </c>
      <c r="J483" s="89">
        <f t="array" ref="J483">IF(G483="","", SWITCH(INDEX(Herbs!$A:$A,MATCH(G483,Herbs!$B:$B,0)),1,1,2,3,3,9,4,36,5,180,6,1080,0)*F483)</f>
        <v>9</v>
      </c>
      <c r="K483" s="90" t="str">
        <f t="array" ref="K483">IF(G483="","",INDEX(Herbs!$C:$C,MATCH(G483,Herbs!$B:$B,0)))</f>
        <v>Purifying</v>
      </c>
      <c r="L483" s="86">
        <v>3.0</v>
      </c>
      <c r="M483" s="87" t="s">
        <v>343</v>
      </c>
      <c r="N483" s="88" t="str">
        <f t="array" ref="N483">IF(M483="","",INDEX(Herbs!$J:$J,MATCH(M483,Herbs!$B:$B,0)))</f>
        <v/>
      </c>
      <c r="O483" s="88">
        <f t="array" ref="O483">IF(M483:M632="",0, INDEX(Herbs!A:A,MATCH(M483,Herbs!B:B,0)))</f>
        <v>2</v>
      </c>
      <c r="P483" s="89">
        <f t="array" ref="P483">IF(M483="","", SWITCH(INDEX(Herbs!$A:$A,MATCH(M483,Herbs!$B:$B,0)),1,1,2,3,3,9,4,36,5,180,6,1080,0)*L483)</f>
        <v>9</v>
      </c>
      <c r="Q483" s="90" t="str">
        <f t="array" ref="Q483">IF(M483="","",INDEX(Herbs!$C:$C,MATCH(M483,Herbs!$B:$B,0)))</f>
        <v>Purifying</v>
      </c>
      <c r="R483" s="89"/>
      <c r="S483" s="91"/>
      <c r="T483" s="88" t="str">
        <f t="array" ref="T483">IF(S483="","",INDEX(Herbs!$J:$J,MATCH(S483,Herbs!$B:$B,0)))</f>
        <v/>
      </c>
      <c r="U483" s="88">
        <f t="array" ref="U483">IF(S483:S632="",0, INDEX(Herbs!A:A,MATCH(S483,Herbs!B:B,0)))</f>
        <v>0</v>
      </c>
      <c r="V483" s="89" t="str">
        <f t="array" ref="V483">IF(S483="","", SWITCH(INDEX(Herbs!$A:$A,MATCH(S483,Herbs!$B:$B,0)),1,1,2,3,3,9,4,36,5,180,6,1080,0)*R483)</f>
        <v/>
      </c>
      <c r="W483" s="90" t="str">
        <f t="array" ref="W483">IF(S483="","",INDEX(Herbs!$C:$C,MATCH(S483,Herbs!$B:$B,0)))</f>
        <v/>
      </c>
    </row>
    <row r="484" ht="41.25" customHeight="1">
      <c r="C484" s="75"/>
      <c r="D484" s="85" t="str">
        <f>C483</f>
        <v>Lesser Purity Elixir</v>
      </c>
      <c r="E484" s="85" t="s">
        <v>322</v>
      </c>
      <c r="F484" s="89"/>
      <c r="G484" s="91"/>
      <c r="H484" s="88" t="str">
        <f t="array" ref="H484">IF(G484="","",INDEX(Herbs!$J:$J,MATCH(G484,Herbs!$B:$B,0)))</f>
        <v/>
      </c>
      <c r="I484" s="13">
        <f t="array" ref="I484">IF(G484:G632="",0, INDEX(Herbs!A:A,MATCH(G484,Herbs!B:B,0)))</f>
        <v>0</v>
      </c>
      <c r="J484" s="89" t="str">
        <f t="array" ref="J484">IF(G484="","", SWITCH(INDEX(Herbs!$A:$A,MATCH(G484,Herbs!$B:$B,0)),1,1,2,3,3,9,4,36,5,180,6,1080,0)*F484)</f>
        <v/>
      </c>
      <c r="K484" s="90" t="str">
        <f t="array" ref="K484">IF(G484="","",INDEX(Herbs!$C:$C,MATCH(G484,Herbs!$B:$B,0)))</f>
        <v/>
      </c>
      <c r="L484" s="89"/>
      <c r="M484" s="91"/>
      <c r="N484" s="88" t="str">
        <f t="array" ref="N484">IF(M484="","",INDEX(Herbs!$J:$J,MATCH(M484,Herbs!$B:$B,0)))</f>
        <v/>
      </c>
      <c r="O484" s="88">
        <f t="array" ref="O484">IF(M484:M632="",0, INDEX(Herbs!A:A,MATCH(M484,Herbs!B:B,0)))</f>
        <v>0</v>
      </c>
      <c r="P484" s="89" t="str">
        <f t="array" ref="P484">IF(M484="","", SWITCH(INDEX(Herbs!$A:$A,MATCH(M484,Herbs!$B:$B,0)),1,1,2,3,3,9,4,36,5,180,6,1080,0)*L484)</f>
        <v/>
      </c>
      <c r="Q484" s="90" t="str">
        <f t="array" ref="Q484">IF(M484="","",INDEX(Herbs!$C:$C,MATCH(M484,Herbs!$B:$B,0)))</f>
        <v/>
      </c>
      <c r="R484" s="89"/>
      <c r="S484" s="91"/>
      <c r="T484" s="88" t="str">
        <f t="array" ref="T484">IF(S484="","",INDEX(Herbs!$J:$J,MATCH(S484,Herbs!$B:$B,0)))</f>
        <v/>
      </c>
      <c r="U484" s="88">
        <f t="array" ref="U484">IF(S484:S632="",0, INDEX(Herbs!A:A,MATCH(S484,Herbs!B:B,0)))</f>
        <v>0</v>
      </c>
      <c r="V484" s="89" t="str">
        <f t="array" ref="V484">IF(S484="","", SWITCH(INDEX(Herbs!$A:$A,MATCH(S484,Herbs!$B:$B,0)),1,1,2,3,3,9,4,36,5,180,6,1080,0)*R484)</f>
        <v/>
      </c>
      <c r="W484" s="90" t="str">
        <f t="array" ref="W484">IF(S484="","",INDEX(Herbs!$C:$C,MATCH(S484,Herbs!$B:$B,0)))</f>
        <v/>
      </c>
    </row>
    <row r="485" ht="41.25" customHeight="1">
      <c r="C485" s="75"/>
      <c r="D485" s="85" t="str">
        <f>C483</f>
        <v>Lesser Purity Elixir</v>
      </c>
      <c r="E485" s="73" t="s">
        <v>323</v>
      </c>
      <c r="F485" s="86">
        <v>2.0</v>
      </c>
      <c r="G485" s="87" t="s">
        <v>352</v>
      </c>
      <c r="H485" s="88" t="str">
        <f t="array" ref="H485">IF(G485="","",INDEX(Herbs!$J:$J,MATCH(G485,Herbs!$B:$B,0)))</f>
        <v/>
      </c>
      <c r="I485" s="13">
        <f t="array" ref="I485">IF(G485:G632="",0, INDEX(Herbs!A:A,MATCH(G485,Herbs!B:B,0)))</f>
        <v>2</v>
      </c>
      <c r="J485" s="89">
        <f t="array" ref="J485">IF(G485="","", SWITCH(INDEX(Herbs!$A:$A,MATCH(G485,Herbs!$B:$B,0)),1,1,2,3,3,9,4,36,5,180,6,1080,0)*F485)</f>
        <v>6</v>
      </c>
      <c r="K485" s="90" t="str">
        <f t="array" ref="K485">IF(G485="","",INDEX(Herbs!$E:$E,MATCH(G485,Herbs!$B:$B,0)))</f>
        <v>Detoxing</v>
      </c>
      <c r="L485" s="86">
        <v>2.0</v>
      </c>
      <c r="M485" s="87" t="s">
        <v>352</v>
      </c>
      <c r="N485" s="88" t="str">
        <f t="array" ref="N485">IF(M485="","",INDEX(Herbs!$J:$J,MATCH(M485,Herbs!$B:$B,0)))</f>
        <v/>
      </c>
      <c r="O485" s="88">
        <f t="array" ref="O485">IF(M485:M632="",0, INDEX(Herbs!A:A,MATCH(M485,Herbs!B:B,0)))</f>
        <v>2</v>
      </c>
      <c r="P485" s="89">
        <f t="array" ref="P485">IF(M485="","", SWITCH(INDEX(Herbs!$A:$A,MATCH(M485,Herbs!$B:$B,0)),1,1,2,3,3,9,4,36,5,180,6,1080,0)*L485)</f>
        <v>6</v>
      </c>
      <c r="Q485" s="90" t="str">
        <f t="array" ref="Q485">IF(M485="","",INDEX(Herbs!$E:$E,MATCH(M485,Herbs!$B:$B,0)))</f>
        <v>Detoxing</v>
      </c>
      <c r="R485" s="89"/>
      <c r="S485" s="91"/>
      <c r="T485" s="88" t="str">
        <f t="array" ref="T485">IF(S485="","",INDEX(Herbs!$J:$J,MATCH(S485,Herbs!$B:$B,0)))</f>
        <v/>
      </c>
      <c r="U485" s="88">
        <f t="array" ref="U485">IF(S485:S632="",0, INDEX(Herbs!A:A,MATCH(S485,Herbs!B:B,0)))</f>
        <v>0</v>
      </c>
      <c r="V485" s="89" t="str">
        <f t="array" ref="V485">IF(S485="","", SWITCH(INDEX(Herbs!$A:$A,MATCH(S485,Herbs!$B:$B,0)),1,1,2,3,3,9,4,36,5,180,6,1080,0)*R485)</f>
        <v/>
      </c>
      <c r="W485" s="90" t="str">
        <f t="array" ref="W485">IF(S485="","",INDEX(Herbs!$E:$E,MATCH(S485,Herbs!$B:$B,0)))</f>
        <v/>
      </c>
    </row>
    <row r="486" ht="41.25" customHeight="1">
      <c r="C486" s="75"/>
      <c r="D486" s="85" t="str">
        <f>C483</f>
        <v>Lesser Purity Elixir</v>
      </c>
      <c r="E486" s="73" t="s">
        <v>325</v>
      </c>
      <c r="F486" s="89"/>
      <c r="G486" s="91"/>
      <c r="H486" s="88" t="str">
        <f t="array" ref="H486">IF(G486="","",INDEX(Herbs!$J:$J,MATCH(G486,Herbs!$B:$B,0)))</f>
        <v/>
      </c>
      <c r="I486" s="13">
        <f t="array" ref="I486">IF(G486:G632="",0, INDEX(Herbs!A:A,MATCH(G486,Herbs!B:B,0)))</f>
        <v>0</v>
      </c>
      <c r="J486" s="89" t="str">
        <f t="array" ref="J486">IF(G486="","", SWITCH(INDEX(Herbs!$A:$A,MATCH(G486,Herbs!$B:$B,0)),1,1,2,3,3,9,4,36,5,180,6,1080,0)*F486)</f>
        <v/>
      </c>
      <c r="K486" s="90" t="str">
        <f t="array" ref="K486">IF(G486="","",INDEX(Herbs!$E:$E,MATCH(G486,Herbs!$B:$B,0)))</f>
        <v/>
      </c>
      <c r="L486" s="89"/>
      <c r="M486" s="91"/>
      <c r="N486" s="88" t="str">
        <f t="array" ref="N486">IF(M486="","",INDEX(Herbs!$J:$J,MATCH(M486,Herbs!$B:$B,0)))</f>
        <v/>
      </c>
      <c r="O486" s="88">
        <f t="array" ref="O486">IF(M486:M632="",0, INDEX(Herbs!A:A,MATCH(M486,Herbs!B:B,0)))</f>
        <v>0</v>
      </c>
      <c r="P486" s="89" t="str">
        <f t="array" ref="P486">IF(M486="","", SWITCH(INDEX(Herbs!$A:$A,MATCH(M486,Herbs!$B:$B,0)),1,1,2,3,3,9,4,36,5,180,6,1080,0)*L486)</f>
        <v/>
      </c>
      <c r="Q486" s="90" t="str">
        <f t="array" ref="Q486">IF(M486="","",INDEX(Herbs!$E:$E,MATCH(M486,Herbs!$B:$B,0)))</f>
        <v/>
      </c>
      <c r="R486" s="89"/>
      <c r="S486" s="91"/>
      <c r="T486" s="88" t="str">
        <f t="array" ref="T486">IF(S486="","",INDEX(Herbs!$J:$J,MATCH(S486,Herbs!$B:$B,0)))</f>
        <v/>
      </c>
      <c r="U486" s="88">
        <f t="array" ref="U486">IF(S486:S632="",0, INDEX(Herbs!A:A,MATCH(S486,Herbs!B:B,0)))</f>
        <v>0</v>
      </c>
      <c r="V486" s="89" t="str">
        <f t="array" ref="V486">IF(S486="","", SWITCH(INDEX(Herbs!$A:$A,MATCH(S486,Herbs!$B:$B,0)),1,1,2,3,3,9,4,36,5,180,6,1080,0)*R486)</f>
        <v/>
      </c>
      <c r="W486" s="90" t="str">
        <f t="array" ref="W486">IF(S486="","",INDEX(Herbs!$E:$E,MATCH(S486,Herbs!$B:$B,0)))</f>
        <v/>
      </c>
    </row>
    <row r="487" ht="41.25" customHeight="1">
      <c r="A487" s="92"/>
      <c r="B487" s="92"/>
      <c r="C487" s="93"/>
      <c r="D487" s="94" t="str">
        <f>C483</f>
        <v>Lesser Purity Elixir</v>
      </c>
      <c r="E487" s="95" t="s">
        <v>326</v>
      </c>
      <c r="F487" s="96">
        <v>3.0</v>
      </c>
      <c r="G487" s="97" t="s">
        <v>384</v>
      </c>
      <c r="H487" s="98" t="str">
        <f t="array" ref="H487">IF(G487="","",INDEX(Herbs!$J:$J,MATCH(G487,Herbs!$B:$B,0)))</f>
        <v/>
      </c>
      <c r="I487" s="99">
        <f t="array" ref="I487">IF(G487:G632="",0, INDEX(Herbs!A:A,MATCH(G487,Herbs!B:B,0)))</f>
        <v>1</v>
      </c>
      <c r="J487" s="100">
        <f t="array" ref="J487">IF(G487="","", SWITCH(INDEX(Herbs!$A:$A,MATCH(G487,Herbs!$B:$B,0)),1,1,2,3,3,9,4,36,5,180,6,1080,0)*F487)</f>
        <v>3</v>
      </c>
      <c r="K487" s="101" t="str">
        <f t="array" ref="K487">IF(G487="","",INDEX(Herbs!$G:$G,MATCH(G487,Herbs!$B:$B,0)))</f>
        <v>Balanced</v>
      </c>
      <c r="L487" s="96">
        <v>1.0</v>
      </c>
      <c r="M487" s="97" t="s">
        <v>333</v>
      </c>
      <c r="N487" s="98" t="str">
        <f t="array" ref="N487">IF(M487="","",INDEX(Herbs!$J:$J,MATCH(M487,Herbs!$B:$B,0)))</f>
        <v/>
      </c>
      <c r="O487" s="98">
        <f t="array" ref="O487">IF(M487:M632="",0, INDEX(Herbs!A:A,MATCH(M487,Herbs!B:B,0)))</f>
        <v>2</v>
      </c>
      <c r="P487" s="100">
        <f t="array" ref="P487">IF(M487="","", SWITCH(INDEX(Herbs!$A:$A,MATCH(M487,Herbs!$B:$B,0)),1,1,2,3,3,9,4,36,5,180,6,1080,0)*L487)</f>
        <v>3</v>
      </c>
      <c r="Q487" s="101" t="str">
        <f t="array" ref="Q487">IF(M487="","",INDEX(Herbs!$G:$G,MATCH(M487,Herbs!$B:$B,0)))</f>
        <v>Heat</v>
      </c>
      <c r="R487" s="100"/>
      <c r="S487" s="97"/>
      <c r="T487" s="98" t="str">
        <f t="array" ref="T487">IF(S487="","",INDEX(Herbs!$J:$J,MATCH(S487,Herbs!$B:$B,0)))</f>
        <v/>
      </c>
      <c r="U487" s="98">
        <f t="array" ref="U487">IF(S487:S632="",0, INDEX(Herbs!A:A,MATCH(S487,Herbs!B:B,0)))</f>
        <v>0</v>
      </c>
      <c r="V487" s="100" t="str">
        <f t="array" ref="V487">IF(S487="","", SWITCH(INDEX(Herbs!$A:$A,MATCH(S487,Herbs!$B:$B,0)),1,1,2,3,3,9,4,36,5,180,6,1080,0)*R487)</f>
        <v/>
      </c>
      <c r="W487" s="101" t="str">
        <f t="array" ref="W487">IF(S487="","",INDEX(Herbs!$G:$G,MATCH(S487,Herbs!$B:$B,0)))</f>
        <v/>
      </c>
    </row>
    <row r="488" ht="41.25" customHeight="1">
      <c r="A488" s="82" t="s">
        <v>245</v>
      </c>
      <c r="B488" s="83">
        <v>3.0</v>
      </c>
      <c r="C488" s="84" t="s">
        <v>247</v>
      </c>
      <c r="D488" s="85" t="str">
        <f>C488</f>
        <v>Greater Purity Elixir</v>
      </c>
      <c r="E488" s="85" t="s">
        <v>320</v>
      </c>
      <c r="F488" s="86">
        <v>3.0</v>
      </c>
      <c r="G488" s="87" t="s">
        <v>349</v>
      </c>
      <c r="H488" s="88" t="str">
        <f t="array" ref="H488">IF(G488="","",INDEX(Herbs!$J:$J,MATCH(G488,Herbs!$B:$B,0)))</f>
        <v/>
      </c>
      <c r="I488" s="13">
        <f t="array" ref="I488">IF(G488:G632="",0, INDEX(Herbs!A:A,MATCH(G488,Herbs!B:B,0)))</f>
        <v>3</v>
      </c>
      <c r="J488" s="89">
        <f t="array" ref="J488">IF(G488="","", SWITCH(INDEX(Herbs!$A:$A,MATCH(G488,Herbs!$B:$B,0)),1,1,2,3,3,9,4,36,5,180,6,1080,0)*F488)</f>
        <v>27</v>
      </c>
      <c r="K488" s="90" t="str">
        <f t="array" ref="K488">IF(G488="","",INDEX(Herbs!$C:$C,MATCH(G488,Herbs!$B:$B,0)))</f>
        <v>Purifying</v>
      </c>
      <c r="L488" s="89"/>
      <c r="M488" s="91"/>
      <c r="N488" s="88" t="str">
        <f t="array" ref="N488">IF(M488="","",INDEX(Herbs!$J:$J,MATCH(M488,Herbs!$B:$B,0)))</f>
        <v/>
      </c>
      <c r="O488" s="88">
        <f t="array" ref="O488">IF(M488:M632="",0, INDEX(Herbs!A:A,MATCH(M488,Herbs!B:B,0)))</f>
        <v>0</v>
      </c>
      <c r="P488" s="89" t="str">
        <f t="array" ref="P488">IF(M488="","", SWITCH(INDEX(Herbs!$A:$A,MATCH(M488,Herbs!$B:$B,0)),1,1,2,3,3,9,4,36,5,180,6,1080,0)*L488)</f>
        <v/>
      </c>
      <c r="Q488" s="90" t="str">
        <f t="array" ref="Q488">IF(M488="","",INDEX(Herbs!$C:$C,MATCH(M488,Herbs!$B:$B,0)))</f>
        <v/>
      </c>
      <c r="R488" s="89"/>
      <c r="S488" s="91"/>
      <c r="T488" s="88" t="str">
        <f t="array" ref="T488">IF(S488="","",INDEX(Herbs!$J:$J,MATCH(S488,Herbs!$B:$B,0)))</f>
        <v/>
      </c>
      <c r="U488" s="88">
        <f t="array" ref="U488">IF(S488:S632="",0, INDEX(Herbs!A:A,MATCH(S488,Herbs!B:B,0)))</f>
        <v>0</v>
      </c>
      <c r="V488" s="89" t="str">
        <f t="array" ref="V488">IF(S488="","", SWITCH(INDEX(Herbs!$A:$A,MATCH(S488,Herbs!$B:$B,0)),1,1,2,3,3,9,4,36,5,180,6,1080,0)*R488)</f>
        <v/>
      </c>
      <c r="W488" s="90" t="str">
        <f t="array" ref="W488">IF(S488="","",INDEX(Herbs!$C:$C,MATCH(S488,Herbs!$B:$B,0)))</f>
        <v/>
      </c>
    </row>
    <row r="489" ht="41.25" customHeight="1">
      <c r="C489" s="75"/>
      <c r="D489" s="85" t="str">
        <f>C488</f>
        <v>Greater Purity Elixir</v>
      </c>
      <c r="E489" s="85" t="s">
        <v>322</v>
      </c>
      <c r="F489" s="89"/>
      <c r="G489" s="91"/>
      <c r="H489" s="88" t="str">
        <f t="array" ref="H489">IF(G489="","",INDEX(Herbs!$J:$J,MATCH(G489,Herbs!$B:$B,0)))</f>
        <v/>
      </c>
      <c r="I489" s="13">
        <f t="array" ref="I489">IF(G489:G632="",0, INDEX(Herbs!A:A,MATCH(G489,Herbs!B:B,0)))</f>
        <v>0</v>
      </c>
      <c r="J489" s="89" t="str">
        <f t="array" ref="J489">IF(G489="","", SWITCH(INDEX(Herbs!$A:$A,MATCH(G489,Herbs!$B:$B,0)),1,1,2,3,3,9,4,36,5,180,6,1080,0)*F489)</f>
        <v/>
      </c>
      <c r="K489" s="90" t="str">
        <f t="array" ref="K489">IF(G489="","",INDEX(Herbs!$C:$C,MATCH(G489,Herbs!$B:$B,0)))</f>
        <v/>
      </c>
      <c r="L489" s="89"/>
      <c r="M489" s="91"/>
      <c r="N489" s="88" t="str">
        <f t="array" ref="N489">IF(M489="","",INDEX(Herbs!$J:$J,MATCH(M489,Herbs!$B:$B,0)))</f>
        <v/>
      </c>
      <c r="O489" s="88">
        <f t="array" ref="O489">IF(M489:M632="",0, INDEX(Herbs!A:A,MATCH(M489,Herbs!B:B,0)))</f>
        <v>0</v>
      </c>
      <c r="P489" s="89" t="str">
        <f t="array" ref="P489">IF(M489="","", SWITCH(INDEX(Herbs!$A:$A,MATCH(M489,Herbs!$B:$B,0)),1,1,2,3,3,9,4,36,5,180,6,1080,0)*L489)</f>
        <v/>
      </c>
      <c r="Q489" s="90" t="str">
        <f t="array" ref="Q489">IF(M489="","",INDEX(Herbs!$C:$C,MATCH(M489,Herbs!$B:$B,0)))</f>
        <v/>
      </c>
      <c r="R489" s="89"/>
      <c r="S489" s="91"/>
      <c r="T489" s="88" t="str">
        <f t="array" ref="T489">IF(S489="","",INDEX(Herbs!$J:$J,MATCH(S489,Herbs!$B:$B,0)))</f>
        <v/>
      </c>
      <c r="U489" s="88">
        <f t="array" ref="U489">IF(S489:S632="",0, INDEX(Herbs!A:A,MATCH(S489,Herbs!B:B,0)))</f>
        <v>0</v>
      </c>
      <c r="V489" s="89" t="str">
        <f t="array" ref="V489">IF(S489="","", SWITCH(INDEX(Herbs!$A:$A,MATCH(S489,Herbs!$B:$B,0)),1,1,2,3,3,9,4,36,5,180,6,1080,0)*R489)</f>
        <v/>
      </c>
      <c r="W489" s="90" t="str">
        <f t="array" ref="W489">IF(S489="","",INDEX(Herbs!$C:$C,MATCH(S489,Herbs!$B:$B,0)))</f>
        <v/>
      </c>
    </row>
    <row r="490" ht="41.25" customHeight="1">
      <c r="C490" s="75"/>
      <c r="D490" s="85" t="str">
        <f>C488</f>
        <v>Greater Purity Elixir</v>
      </c>
      <c r="E490" s="73" t="s">
        <v>323</v>
      </c>
      <c r="F490" s="86">
        <v>7.0</v>
      </c>
      <c r="G490" s="87" t="s">
        <v>352</v>
      </c>
      <c r="H490" s="88" t="str">
        <f t="array" ref="H490">IF(G490="","",INDEX(Herbs!$J:$J,MATCH(G490,Herbs!$B:$B,0)))</f>
        <v/>
      </c>
      <c r="I490" s="13">
        <f t="array" ref="I490">IF(G490:G632="",0, INDEX(Herbs!A:A,MATCH(G490,Herbs!B:B,0)))</f>
        <v>2</v>
      </c>
      <c r="J490" s="89">
        <f t="array" ref="J490">IF(G490="","", SWITCH(INDEX(Herbs!$A:$A,MATCH(G490,Herbs!$B:$B,0)),1,1,2,3,3,9,4,36,5,180,6,1080,0)*F490)</f>
        <v>21</v>
      </c>
      <c r="K490" s="90" t="str">
        <f t="array" ref="K490">IF(G490="","",INDEX(Herbs!$E:$E,MATCH(G490,Herbs!$B:$B,0)))</f>
        <v>Detoxing</v>
      </c>
      <c r="L490" s="89"/>
      <c r="M490" s="91"/>
      <c r="N490" s="88" t="str">
        <f t="array" ref="N490">IF(M490="","",INDEX(Herbs!$J:$J,MATCH(M490,Herbs!$B:$B,0)))</f>
        <v/>
      </c>
      <c r="O490" s="88">
        <f t="array" ref="O490">IF(M490:M632="",0, INDEX(Herbs!A:A,MATCH(M490,Herbs!B:B,0)))</f>
        <v>0</v>
      </c>
      <c r="P490" s="89" t="str">
        <f t="array" ref="P490">IF(M490="","", SWITCH(INDEX(Herbs!$A:$A,MATCH(M490,Herbs!$B:$B,0)),1,1,2,3,3,9,4,36,5,180,6,1080,0)*L490)</f>
        <v/>
      </c>
      <c r="Q490" s="90" t="str">
        <f t="array" ref="Q490">IF(M490="","",INDEX(Herbs!$E:$E,MATCH(M490,Herbs!$B:$B,0)))</f>
        <v/>
      </c>
      <c r="R490" s="89"/>
      <c r="S490" s="91"/>
      <c r="T490" s="88" t="str">
        <f t="array" ref="T490">IF(S490="","",INDEX(Herbs!$J:$J,MATCH(S490,Herbs!$B:$B,0)))</f>
        <v/>
      </c>
      <c r="U490" s="88">
        <f t="array" ref="U490">IF(S490:S632="",0, INDEX(Herbs!A:A,MATCH(S490,Herbs!B:B,0)))</f>
        <v>0</v>
      </c>
      <c r="V490" s="89" t="str">
        <f t="array" ref="V490">IF(S490="","", SWITCH(INDEX(Herbs!$A:$A,MATCH(S490,Herbs!$B:$B,0)),1,1,2,3,3,9,4,36,5,180,6,1080,0)*R490)</f>
        <v/>
      </c>
      <c r="W490" s="90" t="str">
        <f t="array" ref="W490">IF(S490="","",INDEX(Herbs!$E:$E,MATCH(S490,Herbs!$B:$B,0)))</f>
        <v/>
      </c>
    </row>
    <row r="491" ht="41.25" customHeight="1">
      <c r="C491" s="75"/>
      <c r="D491" s="85" t="str">
        <f>C488</f>
        <v>Greater Purity Elixir</v>
      </c>
      <c r="E491" s="73" t="s">
        <v>325</v>
      </c>
      <c r="F491" s="86"/>
      <c r="G491" s="87"/>
      <c r="H491" s="88" t="str">
        <f t="array" ref="H491">IF(G491="","",INDEX(Herbs!$J:$J,MATCH(G491,Herbs!$B:$B,0)))</f>
        <v/>
      </c>
      <c r="I491" s="13">
        <f t="array" ref="I491">IF(G491:G632="",0, INDEX(Herbs!A:A,MATCH(G491,Herbs!B:B,0)))</f>
        <v>0</v>
      </c>
      <c r="J491" s="89" t="str">
        <f t="array" ref="J491">IF(G491="","", SWITCH(INDEX(Herbs!$A:$A,MATCH(G491,Herbs!$B:$B,0)),1,1,2,3,3,9,4,36,5,180,6,1080,0)*F491)</f>
        <v/>
      </c>
      <c r="K491" s="90" t="str">
        <f t="array" ref="K491">IF(G491="","",INDEX(Herbs!$E:$E,MATCH(G491,Herbs!$B:$B,0)))</f>
        <v/>
      </c>
      <c r="L491" s="89"/>
      <c r="M491" s="91"/>
      <c r="N491" s="88" t="str">
        <f t="array" ref="N491">IF(M491="","",INDEX(Herbs!$J:$J,MATCH(M491,Herbs!$B:$B,0)))</f>
        <v/>
      </c>
      <c r="O491" s="88">
        <f t="array" ref="O491">IF(M491:M632="",0, INDEX(Herbs!A:A,MATCH(M491,Herbs!B:B,0)))</f>
        <v>0</v>
      </c>
      <c r="P491" s="89" t="str">
        <f t="array" ref="P491">IF(M491="","", SWITCH(INDEX(Herbs!$A:$A,MATCH(M491,Herbs!$B:$B,0)),1,1,2,3,3,9,4,36,5,180,6,1080,0)*L491)</f>
        <v/>
      </c>
      <c r="Q491" s="90" t="str">
        <f t="array" ref="Q491">IF(M491="","",INDEX(Herbs!$E:$E,MATCH(M491,Herbs!$B:$B,0)))</f>
        <v/>
      </c>
      <c r="R491" s="89"/>
      <c r="S491" s="91"/>
      <c r="T491" s="88" t="str">
        <f t="array" ref="T491">IF(S491="","",INDEX(Herbs!$J:$J,MATCH(S491,Herbs!$B:$B,0)))</f>
        <v/>
      </c>
      <c r="U491" s="88">
        <f t="array" ref="U491">IF(S491:S632="",0, INDEX(Herbs!A:A,MATCH(S491,Herbs!B:B,0)))</f>
        <v>0</v>
      </c>
      <c r="V491" s="89" t="str">
        <f t="array" ref="V491">IF(S491="","", SWITCH(INDEX(Herbs!$A:$A,MATCH(S491,Herbs!$B:$B,0)),1,1,2,3,3,9,4,36,5,180,6,1080,0)*R491)</f>
        <v/>
      </c>
      <c r="W491" s="90" t="str">
        <f t="array" ref="W491">IF(S491="","",INDEX(Herbs!$E:$E,MATCH(S491,Herbs!$B:$B,0)))</f>
        <v/>
      </c>
    </row>
    <row r="492" ht="41.25" customHeight="1">
      <c r="A492" s="92"/>
      <c r="B492" s="92"/>
      <c r="C492" s="93"/>
      <c r="D492" s="94" t="str">
        <f>C488</f>
        <v>Greater Purity Elixir</v>
      </c>
      <c r="E492" s="95" t="s">
        <v>326</v>
      </c>
      <c r="F492" s="96">
        <v>1.0</v>
      </c>
      <c r="G492" s="97" t="s">
        <v>348</v>
      </c>
      <c r="H492" s="98" t="str">
        <f t="array" ref="H492">IF(G492="","",INDEX(Herbs!$J:$J,MATCH(G492,Herbs!$B:$B,0)))</f>
        <v/>
      </c>
      <c r="I492" s="99">
        <f t="array" ref="I492">IF(G492:G632="",0, INDEX(Herbs!A:A,MATCH(G492,Herbs!B:B,0)))</f>
        <v>2</v>
      </c>
      <c r="J492" s="100">
        <f t="array" ref="J492">IF(G492="","", SWITCH(INDEX(Herbs!$A:$A,MATCH(G492,Herbs!$B:$B,0)),1,1,2,3,3,9,4,36,5,180,6,1080,0)*F492)</f>
        <v>3</v>
      </c>
      <c r="K492" s="101" t="str">
        <f t="array" ref="K492">IF(G492="","",INDEX(Herbs!$G:$G,MATCH(G492,Herbs!$B:$B,0)))</f>
        <v>Balanced</v>
      </c>
      <c r="L492" s="100"/>
      <c r="M492" s="97"/>
      <c r="N492" s="98" t="str">
        <f t="array" ref="N492">IF(M492="","",INDEX(Herbs!$J:$J,MATCH(M492,Herbs!$B:$B,0)))</f>
        <v/>
      </c>
      <c r="O492" s="98">
        <f t="array" ref="O492">IF(M492:M632="",0, INDEX(Herbs!A:A,MATCH(M492,Herbs!B:B,0)))</f>
        <v>0</v>
      </c>
      <c r="P492" s="100" t="str">
        <f t="array" ref="P492">IF(M492="","", SWITCH(INDEX(Herbs!$A:$A,MATCH(M492,Herbs!$B:$B,0)),1,1,2,3,3,9,4,36,5,180,6,1080,0)*L492)</f>
        <v/>
      </c>
      <c r="Q492" s="101" t="str">
        <f t="array" ref="Q492">IF(M492="","",INDEX(Herbs!$G:$G,MATCH(M492,Herbs!$B:$B,0)))</f>
        <v/>
      </c>
      <c r="R492" s="100"/>
      <c r="S492" s="97"/>
      <c r="T492" s="98" t="str">
        <f t="array" ref="T492">IF(S492="","",INDEX(Herbs!$J:$J,MATCH(S492,Herbs!$B:$B,0)))</f>
        <v/>
      </c>
      <c r="U492" s="98">
        <f t="array" ref="U492">IF(S492:S632="",0, INDEX(Herbs!A:A,MATCH(S492,Herbs!B:B,0)))</f>
        <v>0</v>
      </c>
      <c r="V492" s="100" t="str">
        <f t="array" ref="V492">IF(S492="","", SWITCH(INDEX(Herbs!$A:$A,MATCH(S492,Herbs!$B:$B,0)),1,1,2,3,3,9,4,36,5,180,6,1080,0)*R492)</f>
        <v/>
      </c>
      <c r="W492" s="101" t="str">
        <f t="array" ref="W492">IF(S492="","",INDEX(Herbs!$G:$G,MATCH(S492,Herbs!$B:$B,0)))</f>
        <v/>
      </c>
    </row>
    <row r="493" ht="41.25" customHeight="1">
      <c r="A493" s="82" t="s">
        <v>245</v>
      </c>
      <c r="B493" s="83">
        <v>4.0</v>
      </c>
      <c r="C493" s="84" t="s">
        <v>249</v>
      </c>
      <c r="D493" s="85" t="str">
        <f>C493</f>
        <v>Expert Purity Elixir</v>
      </c>
      <c r="E493" s="85" t="s">
        <v>320</v>
      </c>
      <c r="F493" s="86">
        <v>5.0</v>
      </c>
      <c r="G493" s="87" t="s">
        <v>417</v>
      </c>
      <c r="H493" s="88" t="str">
        <f t="array" ref="H493">IF(G493="","",INDEX(Herbs!$J:$J,MATCH(G493,Herbs!$B:$B,0)))</f>
        <v/>
      </c>
      <c r="I493" s="13">
        <f t="array" ref="I493">IF(G493:G632="",0, INDEX(Herbs!A:A,MATCH(G493,Herbs!B:B,0)))</f>
        <v>3</v>
      </c>
      <c r="J493" s="89">
        <f t="array" ref="J493">IF(G493="","", SWITCH(INDEX(Herbs!$A:$A,MATCH(G493,Herbs!$B:$B,0)),1,1,2,3,3,9,4,36,5,180,6,1080,0)*F493)</f>
        <v>45</v>
      </c>
      <c r="K493" s="90" t="str">
        <f t="array" ref="K493">IF(G493="","",INDEX(Herbs!$C:$C,MATCH(G493,Herbs!$B:$B,0)))</f>
        <v>Purifying</v>
      </c>
      <c r="L493" s="89"/>
      <c r="M493" s="91"/>
      <c r="N493" s="88" t="str">
        <f t="array" ref="N493">IF(M493="","",INDEX(Herbs!$J:$J,MATCH(M493,Herbs!$B:$B,0)))</f>
        <v/>
      </c>
      <c r="O493" s="88">
        <f t="array" ref="O493">IF(M493:M632="",0, INDEX(Herbs!A:A,MATCH(M493,Herbs!B:B,0)))</f>
        <v>0</v>
      </c>
      <c r="P493" s="89" t="str">
        <f t="array" ref="P493">IF(M493="","", SWITCH(INDEX(Herbs!$A:$A,MATCH(M493,Herbs!$B:$B,0)),1,1,2,3,3,9,4,36,5,180,6,1080,0)*L493)</f>
        <v/>
      </c>
      <c r="Q493" s="90" t="str">
        <f t="array" ref="Q493">IF(M493="","",INDEX(Herbs!$C:$C,MATCH(M493,Herbs!$B:$B,0)))</f>
        <v/>
      </c>
      <c r="R493" s="89"/>
      <c r="S493" s="91"/>
      <c r="T493" s="88" t="str">
        <f t="array" ref="T493">IF(S493="","",INDEX(Herbs!$J:$J,MATCH(S493,Herbs!$B:$B,0)))</f>
        <v/>
      </c>
      <c r="U493" s="88">
        <f t="array" ref="U493">IF(S493:S632="",0, INDEX(Herbs!A:A,MATCH(S493,Herbs!B:B,0)))</f>
        <v>0</v>
      </c>
      <c r="V493" s="89" t="str">
        <f t="array" ref="V493">IF(S493="","", SWITCH(INDEX(Herbs!$A:$A,MATCH(S493,Herbs!$B:$B,0)),1,1,2,3,3,9,4,36,5,180,6,1080,0)*R493)</f>
        <v/>
      </c>
      <c r="W493" s="90" t="str">
        <f t="array" ref="W493">IF(S493="","",INDEX(Herbs!$C:$C,MATCH(S493,Herbs!$B:$B,0)))</f>
        <v/>
      </c>
    </row>
    <row r="494" ht="41.25" customHeight="1">
      <c r="C494" s="75"/>
      <c r="D494" s="85" t="str">
        <f>C493</f>
        <v>Expert Purity Elixir</v>
      </c>
      <c r="E494" s="85" t="s">
        <v>322</v>
      </c>
      <c r="F494" s="89"/>
      <c r="G494" s="91"/>
      <c r="H494" s="88" t="str">
        <f t="array" ref="H494">IF(G494="","",INDEX(Herbs!$J:$J,MATCH(G494,Herbs!$B:$B,0)))</f>
        <v/>
      </c>
      <c r="I494" s="13">
        <f t="array" ref="I494">IF(G494:G632="",0, INDEX(Herbs!A:A,MATCH(G494,Herbs!B:B,0)))</f>
        <v>0</v>
      </c>
      <c r="J494" s="89" t="str">
        <f t="array" ref="J494">IF(G494="","", SWITCH(INDEX(Herbs!$A:$A,MATCH(G494,Herbs!$B:$B,0)),1,1,2,3,3,9,4,36,5,180,6,1080,0)*F494)</f>
        <v/>
      </c>
      <c r="K494" s="90" t="str">
        <f t="array" ref="K494">IF(G494="","",INDEX(Herbs!$C:$C,MATCH(G494,Herbs!$B:$B,0)))</f>
        <v/>
      </c>
      <c r="L494" s="89"/>
      <c r="M494" s="91"/>
      <c r="N494" s="88" t="str">
        <f t="array" ref="N494">IF(M494="","",INDEX(Herbs!$J:$J,MATCH(M494,Herbs!$B:$B,0)))</f>
        <v/>
      </c>
      <c r="O494" s="88">
        <f t="array" ref="O494">IF(M494:M632="",0, INDEX(Herbs!A:A,MATCH(M494,Herbs!B:B,0)))</f>
        <v>0</v>
      </c>
      <c r="P494" s="89" t="str">
        <f t="array" ref="P494">IF(M494="","", SWITCH(INDEX(Herbs!$A:$A,MATCH(M494,Herbs!$B:$B,0)),1,1,2,3,3,9,4,36,5,180,6,1080,0)*L494)</f>
        <v/>
      </c>
      <c r="Q494" s="90" t="str">
        <f t="array" ref="Q494">IF(M494="","",INDEX(Herbs!$C:$C,MATCH(M494,Herbs!$B:$B,0)))</f>
        <v/>
      </c>
      <c r="R494" s="89"/>
      <c r="S494" s="91"/>
      <c r="T494" s="88" t="str">
        <f t="array" ref="T494">IF(S494="","",INDEX(Herbs!$J:$J,MATCH(S494,Herbs!$B:$B,0)))</f>
        <v/>
      </c>
      <c r="U494" s="88">
        <f t="array" ref="U494">IF(S494:S632="",0, INDEX(Herbs!A:A,MATCH(S494,Herbs!B:B,0)))</f>
        <v>0</v>
      </c>
      <c r="V494" s="89" t="str">
        <f t="array" ref="V494">IF(S494="","", SWITCH(INDEX(Herbs!$A:$A,MATCH(S494,Herbs!$B:$B,0)),1,1,2,3,3,9,4,36,5,180,6,1080,0)*R494)</f>
        <v/>
      </c>
      <c r="W494" s="90" t="str">
        <f t="array" ref="W494">IF(S494="","",INDEX(Herbs!$C:$C,MATCH(S494,Herbs!$B:$B,0)))</f>
        <v/>
      </c>
    </row>
    <row r="495" ht="41.25" customHeight="1">
      <c r="C495" s="75"/>
      <c r="D495" s="85" t="str">
        <f>C493</f>
        <v>Expert Purity Elixir</v>
      </c>
      <c r="E495" s="73" t="s">
        <v>323</v>
      </c>
      <c r="F495" s="86">
        <v>5.0</v>
      </c>
      <c r="G495" s="87" t="s">
        <v>355</v>
      </c>
      <c r="H495" s="88" t="str">
        <f t="array" ref="H495">IF(G495="","",INDEX(Herbs!$J:$J,MATCH(G495,Herbs!$B:$B,0)))</f>
        <v/>
      </c>
      <c r="I495" s="13">
        <f t="array" ref="I495">IF(G495:G632="",0, INDEX(Herbs!A:A,MATCH(G495,Herbs!B:B,0)))</f>
        <v>3</v>
      </c>
      <c r="J495" s="89">
        <f t="array" ref="J495">IF(G495="","", SWITCH(INDEX(Herbs!$A:$A,MATCH(G495,Herbs!$B:$B,0)),1,1,2,3,3,9,4,36,5,180,6,1080,0)*F495)</f>
        <v>45</v>
      </c>
      <c r="K495" s="90" t="str">
        <f t="array" ref="K495">IF(G495="","",INDEX(Herbs!$E:$E,MATCH(G495,Herbs!$B:$B,0)))</f>
        <v>Detoxing</v>
      </c>
      <c r="L495" s="89"/>
      <c r="M495" s="91"/>
      <c r="N495" s="88" t="str">
        <f t="array" ref="N495">IF(M495="","",INDEX(Herbs!$J:$J,MATCH(M495,Herbs!$B:$B,0)))</f>
        <v/>
      </c>
      <c r="O495" s="88">
        <f t="array" ref="O495">IF(M495:M632="",0, INDEX(Herbs!A:A,MATCH(M495,Herbs!B:B,0)))</f>
        <v>0</v>
      </c>
      <c r="P495" s="89" t="str">
        <f t="array" ref="P495">IF(M495="","", SWITCH(INDEX(Herbs!$A:$A,MATCH(M495,Herbs!$B:$B,0)),1,1,2,3,3,9,4,36,5,180,6,1080,0)*L495)</f>
        <v/>
      </c>
      <c r="Q495" s="90" t="str">
        <f t="array" ref="Q495">IF(M495="","",INDEX(Herbs!$E:$E,MATCH(M495,Herbs!$B:$B,0)))</f>
        <v/>
      </c>
      <c r="R495" s="89"/>
      <c r="S495" s="91"/>
      <c r="T495" s="88" t="str">
        <f t="array" ref="T495">IF(S495="","",INDEX(Herbs!$J:$J,MATCH(S495,Herbs!$B:$B,0)))</f>
        <v/>
      </c>
      <c r="U495" s="88">
        <f t="array" ref="U495">IF(S495:S632="",0, INDEX(Herbs!A:A,MATCH(S495,Herbs!B:B,0)))</f>
        <v>0</v>
      </c>
      <c r="V495" s="89" t="str">
        <f t="array" ref="V495">IF(S495="","", SWITCH(INDEX(Herbs!$A:$A,MATCH(S495,Herbs!$B:$B,0)),1,1,2,3,3,9,4,36,5,180,6,1080,0)*R495)</f>
        <v/>
      </c>
      <c r="W495" s="90" t="str">
        <f t="array" ref="W495">IF(S495="","",INDEX(Herbs!$E:$E,MATCH(S495,Herbs!$B:$B,0)))</f>
        <v/>
      </c>
    </row>
    <row r="496" ht="41.25" customHeight="1">
      <c r="C496" s="75"/>
      <c r="D496" s="85" t="str">
        <f>C493</f>
        <v>Expert Purity Elixir</v>
      </c>
      <c r="E496" s="73" t="s">
        <v>325</v>
      </c>
      <c r="F496" s="89"/>
      <c r="G496" s="91"/>
      <c r="H496" s="88" t="str">
        <f t="array" ref="H496">IF(G496="","",INDEX(Herbs!$J:$J,MATCH(G496,Herbs!$B:$B,0)))</f>
        <v/>
      </c>
      <c r="I496" s="13">
        <f t="array" ref="I496">IF(G496:G632="",0, INDEX(Herbs!A:A,MATCH(G496,Herbs!B:B,0)))</f>
        <v>0</v>
      </c>
      <c r="J496" s="89" t="str">
        <f t="array" ref="J496">IF(G496="","", SWITCH(INDEX(Herbs!$A:$A,MATCH(G496,Herbs!$B:$B,0)),1,1,2,3,3,9,4,36,5,180,6,1080,0)*F496)</f>
        <v/>
      </c>
      <c r="K496" s="90" t="str">
        <f t="array" ref="K496">IF(G496="","",INDEX(Herbs!$E:$E,MATCH(G496,Herbs!$B:$B,0)))</f>
        <v/>
      </c>
      <c r="L496" s="89"/>
      <c r="M496" s="91"/>
      <c r="N496" s="88" t="str">
        <f t="array" ref="N496">IF(M496="","",INDEX(Herbs!$J:$J,MATCH(M496,Herbs!$B:$B,0)))</f>
        <v/>
      </c>
      <c r="O496" s="88">
        <f t="array" ref="O496">IF(M496:M632="",0, INDEX(Herbs!A:A,MATCH(M496,Herbs!B:B,0)))</f>
        <v>0</v>
      </c>
      <c r="P496" s="89" t="str">
        <f t="array" ref="P496">IF(M496="","", SWITCH(INDEX(Herbs!$A:$A,MATCH(M496,Herbs!$B:$B,0)),1,1,2,3,3,9,4,36,5,180,6,1080,0)*L496)</f>
        <v/>
      </c>
      <c r="Q496" s="90" t="str">
        <f t="array" ref="Q496">IF(M496="","",INDEX(Herbs!$E:$E,MATCH(M496,Herbs!$B:$B,0)))</f>
        <v/>
      </c>
      <c r="R496" s="89"/>
      <c r="S496" s="91"/>
      <c r="T496" s="88" t="str">
        <f t="array" ref="T496">IF(S496="","",INDEX(Herbs!$J:$J,MATCH(S496,Herbs!$B:$B,0)))</f>
        <v/>
      </c>
      <c r="U496" s="88">
        <f t="array" ref="U496">IF(S496:S632="",0, INDEX(Herbs!A:A,MATCH(S496,Herbs!B:B,0)))</f>
        <v>0</v>
      </c>
      <c r="V496" s="89" t="str">
        <f t="array" ref="V496">IF(S496="","", SWITCH(INDEX(Herbs!$A:$A,MATCH(S496,Herbs!$B:$B,0)),1,1,2,3,3,9,4,36,5,180,6,1080,0)*R496)</f>
        <v/>
      </c>
      <c r="W496" s="90" t="str">
        <f t="array" ref="W496">IF(S496="","",INDEX(Herbs!$E:$E,MATCH(S496,Herbs!$B:$B,0)))</f>
        <v/>
      </c>
    </row>
    <row r="497" ht="41.25" customHeight="1">
      <c r="A497" s="92"/>
      <c r="B497" s="92"/>
      <c r="C497" s="93"/>
      <c r="D497" s="94" t="str">
        <f>C493</f>
        <v>Expert Purity Elixir</v>
      </c>
      <c r="E497" s="95" t="s">
        <v>326</v>
      </c>
      <c r="F497" s="96">
        <v>1.0</v>
      </c>
      <c r="G497" s="97" t="s">
        <v>342</v>
      </c>
      <c r="H497" s="98" t="str">
        <f t="array" ref="H497">IF(G497="","",INDEX(Herbs!$J:$J,MATCH(G497,Herbs!$B:$B,0)))</f>
        <v/>
      </c>
      <c r="I497" s="99">
        <f t="array" ref="I497">IF(G497:G632="",0, INDEX(Herbs!A:A,MATCH(G497,Herbs!B:B,0)))</f>
        <v>2</v>
      </c>
      <c r="J497" s="100">
        <f t="array" ref="J497">IF(G497="","", SWITCH(INDEX(Herbs!$A:$A,MATCH(G497,Herbs!$B:$B,0)),1,1,2,3,3,9,4,36,5,180,6,1080,0)*F497)</f>
        <v>3</v>
      </c>
      <c r="K497" s="101" t="str">
        <f t="array" ref="K497">IF(G497="","",INDEX(Herbs!$G:$G,MATCH(G497,Herbs!$B:$B,0)))</f>
        <v>Heat</v>
      </c>
      <c r="L497" s="96"/>
      <c r="M497" s="97"/>
      <c r="N497" s="98" t="str">
        <f t="array" ref="N497">IF(M497="","",INDEX(Herbs!$J:$J,MATCH(M497,Herbs!$B:$B,0)))</f>
        <v/>
      </c>
      <c r="O497" s="98">
        <f t="array" ref="O497">IF(M497:M632="",0, INDEX(Herbs!A:A,MATCH(M497,Herbs!B:B,0)))</f>
        <v>0</v>
      </c>
      <c r="P497" s="100" t="str">
        <f t="array" ref="P497">IF(M497="","", SWITCH(INDEX(Herbs!$A:$A,MATCH(M497,Herbs!$B:$B,0)),1,1,2,3,3,9,4,36,5,180,6,1080,0)*L497)</f>
        <v/>
      </c>
      <c r="Q497" s="101" t="str">
        <f t="array" ref="Q497">IF(M497="","",INDEX(Herbs!$G:$G,MATCH(M497,Herbs!$B:$B,0)))</f>
        <v/>
      </c>
      <c r="R497" s="100"/>
      <c r="S497" s="97"/>
      <c r="T497" s="98" t="str">
        <f t="array" ref="T497">IF(S497="","",INDEX(Herbs!$J:$J,MATCH(S497,Herbs!$B:$B,0)))</f>
        <v/>
      </c>
      <c r="U497" s="98">
        <f t="array" ref="U497">IF(S497:S632="",0, INDEX(Herbs!A:A,MATCH(S497,Herbs!B:B,0)))</f>
        <v>0</v>
      </c>
      <c r="V497" s="100" t="str">
        <f t="array" ref="V497">IF(S497="","", SWITCH(INDEX(Herbs!$A:$A,MATCH(S497,Herbs!$B:$B,0)),1,1,2,3,3,9,4,36,5,180,6,1080,0)*R497)</f>
        <v/>
      </c>
      <c r="W497" s="101" t="str">
        <f t="array" ref="W497">IF(S497="","",INDEX(Herbs!$G:$G,MATCH(S497,Herbs!$B:$B,0)))</f>
        <v/>
      </c>
    </row>
    <row r="498" ht="41.25" customHeight="1">
      <c r="A498" s="82" t="s">
        <v>245</v>
      </c>
      <c r="B498" s="83">
        <v>5.0</v>
      </c>
      <c r="C498" s="84" t="s">
        <v>251</v>
      </c>
      <c r="D498" s="85" t="str">
        <f>C498</f>
        <v>Master Purity Elixir</v>
      </c>
      <c r="E498" s="85" t="s">
        <v>320</v>
      </c>
      <c r="F498" s="86">
        <v>3.0</v>
      </c>
      <c r="G498" s="87" t="s">
        <v>391</v>
      </c>
      <c r="H498" s="88" t="str">
        <f t="array" ref="H498">IF(G498="","",INDEX(Herbs!$J:$J,MATCH(G498,Herbs!$B:$B,0)))</f>
        <v/>
      </c>
      <c r="I498" s="13">
        <f t="array" ref="I498">IF(G498:G632="",0, INDEX(Herbs!A:A,MATCH(G498,Herbs!B:B,0)))</f>
        <v>4</v>
      </c>
      <c r="J498" s="89">
        <f t="array" ref="J498">IF(G498="","", SWITCH(INDEX(Herbs!$A:$A,MATCH(G498,Herbs!$B:$B,0)),1,1,2,3,3,9,4,36,5,180,6,1080,0)*F498)</f>
        <v>108</v>
      </c>
      <c r="K498" s="90" t="str">
        <f t="array" ref="K498">IF(G498="","",INDEX(Herbs!$C:$C,MATCH(G498,Herbs!$B:$B,0)))</f>
        <v>Purifying</v>
      </c>
      <c r="L498" s="86"/>
      <c r="M498" s="87"/>
      <c r="N498" s="88" t="str">
        <f t="array" ref="N498">IF(M498="","",INDEX(Herbs!$J:$J,MATCH(M498,Herbs!$B:$B,0)))</f>
        <v/>
      </c>
      <c r="O498" s="88">
        <f t="array" ref="O498">IF(M498:M632="",0, INDEX(Herbs!A:A,MATCH(M498,Herbs!B:B,0)))</f>
        <v>0</v>
      </c>
      <c r="P498" s="89" t="str">
        <f t="array" ref="P498">IF(M498="","", SWITCH(INDEX(Herbs!$A:$A,MATCH(M498,Herbs!$B:$B,0)),1,1,2,3,3,9,4,36,5,180,6,1080,0)*L498)</f>
        <v/>
      </c>
      <c r="Q498" s="90" t="str">
        <f t="array" ref="Q498">IF(M498="","",INDEX(Herbs!$C:$C,MATCH(M498,Herbs!$B:$B,0)))</f>
        <v/>
      </c>
      <c r="R498" s="89"/>
      <c r="S498" s="91"/>
      <c r="T498" s="88" t="str">
        <f t="array" ref="T498">IF(S498="","",INDEX(Herbs!$J:$J,MATCH(S498,Herbs!$B:$B,0)))</f>
        <v/>
      </c>
      <c r="U498" s="88">
        <f t="array" ref="U498">IF(S498:S632="",0, INDEX(Herbs!A:A,MATCH(S498,Herbs!B:B,0)))</f>
        <v>0</v>
      </c>
      <c r="V498" s="89" t="str">
        <f t="array" ref="V498">IF(S498="","", SWITCH(INDEX(Herbs!$A:$A,MATCH(S498,Herbs!$B:$B,0)),1,1,2,3,3,9,4,36,5,180,6,1080,0)*R498)</f>
        <v/>
      </c>
      <c r="W498" s="90" t="str">
        <f t="array" ref="W498">IF(S498="","",INDEX(Herbs!$C:$C,MATCH(S498,Herbs!$B:$B,0)))</f>
        <v/>
      </c>
    </row>
    <row r="499" ht="41.25" customHeight="1">
      <c r="C499" s="75"/>
      <c r="D499" s="85" t="str">
        <f>C498</f>
        <v>Master Purity Elixir</v>
      </c>
      <c r="E499" s="85" t="s">
        <v>322</v>
      </c>
      <c r="F499" s="89"/>
      <c r="G499" s="91"/>
      <c r="H499" s="88" t="str">
        <f t="array" ref="H499">IF(G499="","",INDEX(Herbs!$J:$J,MATCH(G499,Herbs!$B:$B,0)))</f>
        <v/>
      </c>
      <c r="I499" s="13">
        <f t="array" ref="I499">IF(G499:G632="",0, INDEX(Herbs!A:A,MATCH(G499,Herbs!B:B,0)))</f>
        <v>0</v>
      </c>
      <c r="J499" s="89" t="str">
        <f t="array" ref="J499">IF(G499="","", SWITCH(INDEX(Herbs!$A:$A,MATCH(G499,Herbs!$B:$B,0)),1,1,2,3,3,9,4,36,5,180,6,1080,0)*F499)</f>
        <v/>
      </c>
      <c r="K499" s="90" t="str">
        <f t="array" ref="K499">IF(G499="","",INDEX(Herbs!$C:$C,MATCH(G499,Herbs!$B:$B,0)))</f>
        <v/>
      </c>
      <c r="L499" s="89"/>
      <c r="M499" s="91"/>
      <c r="N499" s="88" t="str">
        <f t="array" ref="N499">IF(M499="","",INDEX(Herbs!$J:$J,MATCH(M499,Herbs!$B:$B,0)))</f>
        <v/>
      </c>
      <c r="O499" s="88">
        <f t="array" ref="O499">IF(M499:M632="",0, INDEX(Herbs!A:A,MATCH(M499,Herbs!B:B,0)))</f>
        <v>0</v>
      </c>
      <c r="P499" s="89" t="str">
        <f t="array" ref="P499">IF(M499="","", SWITCH(INDEX(Herbs!$A:$A,MATCH(M499,Herbs!$B:$B,0)),1,1,2,3,3,9,4,36,5,180,6,1080,0)*L499)</f>
        <v/>
      </c>
      <c r="Q499" s="90" t="str">
        <f t="array" ref="Q499">IF(M499="","",INDEX(Herbs!$C:$C,MATCH(M499,Herbs!$B:$B,0)))</f>
        <v/>
      </c>
      <c r="R499" s="89"/>
      <c r="S499" s="91"/>
      <c r="T499" s="88" t="str">
        <f t="array" ref="T499">IF(S499="","",INDEX(Herbs!$J:$J,MATCH(S499,Herbs!$B:$B,0)))</f>
        <v/>
      </c>
      <c r="U499" s="88">
        <f t="array" ref="U499">IF(S499:S632="",0, INDEX(Herbs!A:A,MATCH(S499,Herbs!B:B,0)))</f>
        <v>0</v>
      </c>
      <c r="V499" s="89" t="str">
        <f t="array" ref="V499">IF(S499="","", SWITCH(INDEX(Herbs!$A:$A,MATCH(S499,Herbs!$B:$B,0)),1,1,2,3,3,9,4,36,5,180,6,1080,0)*R499)</f>
        <v/>
      </c>
      <c r="W499" s="90" t="str">
        <f t="array" ref="W499">IF(S499="","",INDEX(Herbs!$C:$C,MATCH(S499,Herbs!$B:$B,0)))</f>
        <v/>
      </c>
    </row>
    <row r="500" ht="41.25" customHeight="1">
      <c r="C500" s="75"/>
      <c r="D500" s="85" t="str">
        <f>C498</f>
        <v>Master Purity Elixir</v>
      </c>
      <c r="E500" s="73" t="s">
        <v>323</v>
      </c>
      <c r="F500" s="86">
        <v>3.0</v>
      </c>
      <c r="G500" s="87" t="s">
        <v>426</v>
      </c>
      <c r="H500" s="88" t="str">
        <f t="array" ref="H500">IF(G500="","",INDEX(Herbs!$J:$J,MATCH(G500,Herbs!$B:$B,0)))</f>
        <v/>
      </c>
      <c r="I500" s="13">
        <f t="array" ref="I500">IF(G500:G632="",0, INDEX(Herbs!A:A,MATCH(G500,Herbs!B:B,0)))</f>
        <v>4</v>
      </c>
      <c r="J500" s="89">
        <f t="array" ref="J500">IF(G500="","", SWITCH(INDEX(Herbs!$A:$A,MATCH(G500,Herbs!$B:$B,0)),1,1,2,3,3,9,4,36,5,180,6,1080,0)*F500)</f>
        <v>108</v>
      </c>
      <c r="K500" s="90" t="str">
        <f t="array" ref="K500">IF(G500="","",INDEX(Herbs!$E:$E,MATCH(G500,Herbs!$B:$B,0)))</f>
        <v>Detoxing</v>
      </c>
      <c r="L500" s="86"/>
      <c r="M500" s="87"/>
      <c r="N500" s="88" t="str">
        <f t="array" ref="N500">IF(M500="","",INDEX(Herbs!$J:$J,MATCH(M500,Herbs!$B:$B,0)))</f>
        <v/>
      </c>
      <c r="O500" s="88">
        <f t="array" ref="O500">IF(M500:M632="",0, INDEX(Herbs!A:A,MATCH(M500,Herbs!B:B,0)))</f>
        <v>0</v>
      </c>
      <c r="P500" s="89" t="str">
        <f t="array" ref="P500">IF(M500="","", SWITCH(INDEX(Herbs!$A:$A,MATCH(M500,Herbs!$B:$B,0)),1,1,2,3,3,9,4,36,5,180,6,1080,0)*L500)</f>
        <v/>
      </c>
      <c r="Q500" s="90" t="str">
        <f t="array" ref="Q500">IF(M500="","",INDEX(Herbs!$E:$E,MATCH(M500,Herbs!$B:$B,0)))</f>
        <v/>
      </c>
      <c r="R500" s="89"/>
      <c r="S500" s="91"/>
      <c r="T500" s="88" t="str">
        <f t="array" ref="T500">IF(S500="","",INDEX(Herbs!$J:$J,MATCH(S500,Herbs!$B:$B,0)))</f>
        <v/>
      </c>
      <c r="U500" s="88">
        <f t="array" ref="U500">IF(S500:S632="",0, INDEX(Herbs!A:A,MATCH(S500,Herbs!B:B,0)))</f>
        <v>0</v>
      </c>
      <c r="V500" s="89" t="str">
        <f t="array" ref="V500">IF(S500="","", SWITCH(INDEX(Herbs!$A:$A,MATCH(S500,Herbs!$B:$B,0)),1,1,2,3,3,9,4,36,5,180,6,1080,0)*R500)</f>
        <v/>
      </c>
      <c r="W500" s="90" t="str">
        <f t="array" ref="W500">IF(S500="","",INDEX(Herbs!$E:$E,MATCH(S500,Herbs!$B:$B,0)))</f>
        <v/>
      </c>
    </row>
    <row r="501" ht="41.25" customHeight="1">
      <c r="C501" s="75"/>
      <c r="D501" s="85" t="str">
        <f>C498</f>
        <v>Master Purity Elixir</v>
      </c>
      <c r="E501" s="73" t="s">
        <v>325</v>
      </c>
      <c r="F501" s="89"/>
      <c r="G501" s="91"/>
      <c r="H501" s="88" t="str">
        <f t="array" ref="H501">IF(G501="","",INDEX(Herbs!$J:$J,MATCH(G501,Herbs!$B:$B,0)))</f>
        <v/>
      </c>
      <c r="I501" s="13">
        <f t="array" ref="I501">IF(G501:G632="",0, INDEX(Herbs!A:A,MATCH(G501,Herbs!B:B,0)))</f>
        <v>0</v>
      </c>
      <c r="J501" s="89" t="str">
        <f t="array" ref="J501">IF(G501="","", SWITCH(INDEX(Herbs!$A:$A,MATCH(G501,Herbs!$B:$B,0)),1,1,2,3,3,9,4,36,5,180,6,1080,0)*F501)</f>
        <v/>
      </c>
      <c r="K501" s="90" t="str">
        <f t="array" ref="K501">IF(G501="","",INDEX(Herbs!$E:$E,MATCH(G501,Herbs!$B:$B,0)))</f>
        <v/>
      </c>
      <c r="L501" s="89"/>
      <c r="M501" s="91"/>
      <c r="N501" s="88" t="str">
        <f t="array" ref="N501">IF(M501="","",INDEX(Herbs!$J:$J,MATCH(M501,Herbs!$B:$B,0)))</f>
        <v/>
      </c>
      <c r="O501" s="88">
        <f t="array" ref="O501">IF(M501:M632="",0, INDEX(Herbs!A:A,MATCH(M501,Herbs!B:B,0)))</f>
        <v>0</v>
      </c>
      <c r="P501" s="89" t="str">
        <f t="array" ref="P501">IF(M501="","", SWITCH(INDEX(Herbs!$A:$A,MATCH(M501,Herbs!$B:$B,0)),1,1,2,3,3,9,4,36,5,180,6,1080,0)*L501)</f>
        <v/>
      </c>
      <c r="Q501" s="90" t="str">
        <f t="array" ref="Q501">IF(M501="","",INDEX(Herbs!$E:$E,MATCH(M501,Herbs!$B:$B,0)))</f>
        <v/>
      </c>
      <c r="R501" s="89"/>
      <c r="S501" s="91"/>
      <c r="T501" s="88" t="str">
        <f t="array" ref="T501">IF(S501="","",INDEX(Herbs!$J:$J,MATCH(S501,Herbs!$B:$B,0)))</f>
        <v/>
      </c>
      <c r="U501" s="88">
        <f t="array" ref="U501">IF(S501:S632="",0, INDEX(Herbs!A:A,MATCH(S501,Herbs!B:B,0)))</f>
        <v>0</v>
      </c>
      <c r="V501" s="89" t="str">
        <f t="array" ref="V501">IF(S501="","", SWITCH(INDEX(Herbs!$A:$A,MATCH(S501,Herbs!$B:$B,0)),1,1,2,3,3,9,4,36,5,180,6,1080,0)*R501)</f>
        <v/>
      </c>
      <c r="W501" s="90" t="str">
        <f t="array" ref="W501">IF(S501="","",INDEX(Herbs!$E:$E,MATCH(S501,Herbs!$B:$B,0)))</f>
        <v/>
      </c>
    </row>
    <row r="502" ht="41.25" customHeight="1">
      <c r="A502" s="92"/>
      <c r="B502" s="92"/>
      <c r="C502" s="93"/>
      <c r="D502" s="94" t="str">
        <f>C498</f>
        <v>Master Purity Elixir</v>
      </c>
      <c r="E502" s="95" t="s">
        <v>326</v>
      </c>
      <c r="F502" s="96">
        <v>1.0</v>
      </c>
      <c r="G502" s="97" t="s">
        <v>427</v>
      </c>
      <c r="H502" s="98" t="str">
        <f t="array" ref="H502">IF(G502="","",INDEX(Herbs!$J:$J,MATCH(G502,Herbs!$B:$B,0)))</f>
        <v/>
      </c>
      <c r="I502" s="99">
        <f t="array" ref="I502">IF(G502:G632="",0, INDEX(Herbs!A:A,MATCH(G502,Herbs!B:B,0)))</f>
        <v>4</v>
      </c>
      <c r="J502" s="100">
        <f t="array" ref="J502">IF(G502="","", SWITCH(INDEX(Herbs!$A:$A,MATCH(G502,Herbs!$B:$B,0)),1,1,2,3,3,9,4,36,5,180,6,1080,0)*F502)</f>
        <v>36</v>
      </c>
      <c r="K502" s="101" t="str">
        <f t="array" ref="K502">IF(G502="","",INDEX(Herbs!$G:$G,MATCH(G502,Herbs!$B:$B,0)))</f>
        <v>Cold</v>
      </c>
      <c r="L502" s="96"/>
      <c r="M502" s="97"/>
      <c r="N502" s="98" t="str">
        <f t="array" ref="N502">IF(M502="","",INDEX(Herbs!$J:$J,MATCH(M502,Herbs!$B:$B,0)))</f>
        <v/>
      </c>
      <c r="O502" s="98">
        <f t="array" ref="O502">IF(M502:M632="",0, INDEX(Herbs!A:A,MATCH(M502,Herbs!B:B,0)))</f>
        <v>0</v>
      </c>
      <c r="P502" s="100" t="str">
        <f t="array" ref="P502">IF(M502="","", SWITCH(INDEX(Herbs!$A:$A,MATCH(M502,Herbs!$B:$B,0)),1,1,2,3,3,9,4,36,5,180,6,1080,0)*L502)</f>
        <v/>
      </c>
      <c r="Q502" s="101" t="str">
        <f t="array" ref="Q502">IF(M502="","",INDEX(Herbs!$G:$G,MATCH(M502,Herbs!$B:$B,0)))</f>
        <v/>
      </c>
      <c r="R502" s="100"/>
      <c r="S502" s="97"/>
      <c r="T502" s="98" t="str">
        <f t="array" ref="T502">IF(S502="","",INDEX(Herbs!$J:$J,MATCH(S502,Herbs!$B:$B,0)))</f>
        <v/>
      </c>
      <c r="U502" s="98">
        <f t="array" ref="U502">IF(S502:S632="",0, INDEX(Herbs!A:A,MATCH(S502,Herbs!B:B,0)))</f>
        <v>0</v>
      </c>
      <c r="V502" s="100" t="str">
        <f t="array" ref="V502">IF(S502="","", SWITCH(INDEX(Herbs!$A:$A,MATCH(S502,Herbs!$B:$B,0)),1,1,2,3,3,9,4,36,5,180,6,1080,0)*R502)</f>
        <v/>
      </c>
      <c r="W502" s="101" t="str">
        <f t="array" ref="W502">IF(S502="","",INDEX(Herbs!$G:$G,MATCH(S502,Herbs!$B:$B,0)))</f>
        <v/>
      </c>
    </row>
    <row r="503" ht="41.25" customHeight="1">
      <c r="A503" s="82" t="s">
        <v>245</v>
      </c>
      <c r="B503" s="83">
        <v>6.0</v>
      </c>
      <c r="C503" s="84" t="s">
        <v>253</v>
      </c>
      <c r="D503" s="85" t="str">
        <f>C503</f>
        <v>Divine Purity Elixir</v>
      </c>
      <c r="E503" s="85" t="s">
        <v>320</v>
      </c>
      <c r="F503" s="86">
        <v>1.0</v>
      </c>
      <c r="G503" s="87" t="s">
        <v>428</v>
      </c>
      <c r="H503" s="88" t="str">
        <f t="array" ref="H503">IF(G503="","",INDEX(Herbs!$J:$J,MATCH(G503,Herbs!$B:$B,0)))</f>
        <v/>
      </c>
      <c r="I503" s="13">
        <f t="array" ref="I503">IF(G503:G632="",0, INDEX(Herbs!A:A,MATCH(G503,Herbs!B:B,0)))</f>
        <v>5</v>
      </c>
      <c r="J503" s="89">
        <f t="array" ref="J503">IF(G503="","", SWITCH(INDEX(Herbs!$A:$A,MATCH(G503,Herbs!$B:$B,0)),1,1,2,3,3,9,4,36,5,180,6,1080,0)*F503)</f>
        <v>180</v>
      </c>
      <c r="K503" s="90" t="str">
        <f t="array" ref="K503">IF(G503="","",INDEX(Herbs!$C:$C,MATCH(G503,Herbs!$B:$B,0)))</f>
        <v>Purifying</v>
      </c>
      <c r="L503" s="89"/>
      <c r="M503" s="91"/>
      <c r="N503" s="88" t="str">
        <f t="array" ref="N503">IF(M503="","",INDEX(Herbs!$J:$J,MATCH(M503,Herbs!$B:$B,0)))</f>
        <v/>
      </c>
      <c r="O503" s="88">
        <f t="array" ref="O503">IF(M503:M632="",0, INDEX(Herbs!A:A,MATCH(M503,Herbs!B:B,0)))</f>
        <v>0</v>
      </c>
      <c r="P503" s="89" t="str">
        <f t="array" ref="P503">IF(M503="","", SWITCH(INDEX(Herbs!$A:$A,MATCH(M503,Herbs!$B:$B,0)),1,1,2,3,3,9,4,36,5,180,6,1080,0)*L503)</f>
        <v/>
      </c>
      <c r="Q503" s="90" t="str">
        <f t="array" ref="Q503">IF(M503="","",INDEX(Herbs!$C:$C,MATCH(M503,Herbs!$B:$B,0)))</f>
        <v/>
      </c>
      <c r="R503" s="89"/>
      <c r="S503" s="91"/>
      <c r="T503" s="88" t="str">
        <f t="array" ref="T503">IF(S503="","",INDEX(Herbs!$J:$J,MATCH(S503,Herbs!$B:$B,0)))</f>
        <v/>
      </c>
      <c r="U503" s="88">
        <f t="array" ref="U503">IF(S503:S632="",0, INDEX(Herbs!A:A,MATCH(S503,Herbs!B:B,0)))</f>
        <v>0</v>
      </c>
      <c r="V503" s="89" t="str">
        <f t="array" ref="V503">IF(S503="","", SWITCH(INDEX(Herbs!$A:$A,MATCH(S503,Herbs!$B:$B,0)),1,1,2,3,3,9,4,36,5,180,6,1080,0)*R503)</f>
        <v/>
      </c>
      <c r="W503" s="90" t="str">
        <f t="array" ref="W503">IF(S503="","",INDEX(Herbs!$C:$C,MATCH(S503,Herbs!$B:$B,0)))</f>
        <v/>
      </c>
    </row>
    <row r="504" ht="41.25" customHeight="1">
      <c r="C504" s="75"/>
      <c r="D504" s="85" t="str">
        <f>C503</f>
        <v>Divine Purity Elixir</v>
      </c>
      <c r="E504" s="85" t="s">
        <v>322</v>
      </c>
      <c r="F504" s="89"/>
      <c r="G504" s="91"/>
      <c r="H504" s="88" t="str">
        <f t="array" ref="H504">IF(G504="","",INDEX(Herbs!$J:$J,MATCH(G504,Herbs!$B:$B,0)))</f>
        <v/>
      </c>
      <c r="I504" s="13">
        <f t="array" ref="I504">IF(G504:G632="",0, INDEX(Herbs!A:A,MATCH(G504,Herbs!B:B,0)))</f>
        <v>0</v>
      </c>
      <c r="J504" s="89" t="str">
        <f t="array" ref="J504">IF(G504="","", SWITCH(INDEX(Herbs!$A:$A,MATCH(G504,Herbs!$B:$B,0)),1,1,2,3,3,9,4,36,5,180,6,1080,0)*F504)</f>
        <v/>
      </c>
      <c r="K504" s="90" t="str">
        <f t="array" ref="K504">IF(G504="","",INDEX(Herbs!$C:$C,MATCH(G504,Herbs!$B:$B,0)))</f>
        <v/>
      </c>
      <c r="L504" s="89"/>
      <c r="M504" s="91"/>
      <c r="N504" s="88" t="str">
        <f t="array" ref="N504">IF(M504="","",INDEX(Herbs!$J:$J,MATCH(M504,Herbs!$B:$B,0)))</f>
        <v/>
      </c>
      <c r="O504" s="88">
        <f t="array" ref="O504">IF(M504:M632="",0, INDEX(Herbs!A:A,MATCH(M504,Herbs!B:B,0)))</f>
        <v>0</v>
      </c>
      <c r="P504" s="89" t="str">
        <f t="array" ref="P504">IF(M504="","", SWITCH(INDEX(Herbs!$A:$A,MATCH(M504,Herbs!$B:$B,0)),1,1,2,3,3,9,4,36,5,180,6,1080,0)*L504)</f>
        <v/>
      </c>
      <c r="Q504" s="90" t="str">
        <f t="array" ref="Q504">IF(M504="","",INDEX(Herbs!$C:$C,MATCH(M504,Herbs!$B:$B,0)))</f>
        <v/>
      </c>
      <c r="R504" s="89"/>
      <c r="S504" s="91"/>
      <c r="T504" s="88" t="str">
        <f t="array" ref="T504">IF(S504="","",INDEX(Herbs!$J:$J,MATCH(S504,Herbs!$B:$B,0)))</f>
        <v/>
      </c>
      <c r="U504" s="88">
        <f t="array" ref="U504">IF(S504:S632="",0, INDEX(Herbs!A:A,MATCH(S504,Herbs!B:B,0)))</f>
        <v>0</v>
      </c>
      <c r="V504" s="89" t="str">
        <f t="array" ref="V504">IF(S504="","", SWITCH(INDEX(Herbs!$A:$A,MATCH(S504,Herbs!$B:$B,0)),1,1,2,3,3,9,4,36,5,180,6,1080,0)*R504)</f>
        <v/>
      </c>
      <c r="W504" s="90" t="str">
        <f t="array" ref="W504">IF(S504="","",INDEX(Herbs!$C:$C,MATCH(S504,Herbs!$B:$B,0)))</f>
        <v/>
      </c>
    </row>
    <row r="505" ht="41.25" customHeight="1">
      <c r="C505" s="75"/>
      <c r="D505" s="85" t="str">
        <f>C503</f>
        <v>Divine Purity Elixir</v>
      </c>
      <c r="E505" s="73" t="s">
        <v>323</v>
      </c>
      <c r="F505" s="86">
        <v>7.0</v>
      </c>
      <c r="G505" s="87" t="s">
        <v>426</v>
      </c>
      <c r="H505" s="88" t="str">
        <f t="array" ref="H505">IF(G505="","",INDEX(Herbs!$J:$J,MATCH(G505,Herbs!$B:$B,0)))</f>
        <v/>
      </c>
      <c r="I505" s="13">
        <f t="array" ref="I505">IF(G505:G632="",0, INDEX(Herbs!A:A,MATCH(G505,Herbs!B:B,0)))</f>
        <v>4</v>
      </c>
      <c r="J505" s="89">
        <f t="array" ref="J505">IF(G505="","", SWITCH(INDEX(Herbs!$A:$A,MATCH(G505,Herbs!$B:$B,0)),1,1,2,3,3,9,4,36,5,180,6,1080,0)*F505)</f>
        <v>252</v>
      </c>
      <c r="K505" s="90" t="str">
        <f t="array" ref="K505">IF(G505="","",INDEX(Herbs!$E:$E,MATCH(G505,Herbs!$B:$B,0)))</f>
        <v>Detoxing</v>
      </c>
      <c r="L505" s="89"/>
      <c r="M505" s="91"/>
      <c r="N505" s="88" t="str">
        <f t="array" ref="N505">IF(M505="","",INDEX(Herbs!$J:$J,MATCH(M505,Herbs!$B:$B,0)))</f>
        <v/>
      </c>
      <c r="O505" s="88">
        <f t="array" ref="O505">IF(M505:M632="",0, INDEX(Herbs!A:A,MATCH(M505,Herbs!B:B,0)))</f>
        <v>0</v>
      </c>
      <c r="P505" s="89" t="str">
        <f t="array" ref="P505">IF(M505="","", SWITCH(INDEX(Herbs!$A:$A,MATCH(M505,Herbs!$B:$B,0)),1,1,2,3,3,9,4,36,5,180,6,1080,0)*L505)</f>
        <v/>
      </c>
      <c r="Q505" s="90" t="str">
        <f t="array" ref="Q505">IF(M505="","",INDEX(Herbs!$E:$E,MATCH(M505,Herbs!$B:$B,0)))</f>
        <v/>
      </c>
      <c r="R505" s="89"/>
      <c r="S505" s="91"/>
      <c r="T505" s="88" t="str">
        <f t="array" ref="T505">IF(S505="","",INDEX(Herbs!$J:$J,MATCH(S505,Herbs!$B:$B,0)))</f>
        <v/>
      </c>
      <c r="U505" s="88">
        <f t="array" ref="U505">IF(S505:S632="",0, INDEX(Herbs!A:A,MATCH(S505,Herbs!B:B,0)))</f>
        <v>0</v>
      </c>
      <c r="V505" s="89" t="str">
        <f t="array" ref="V505">IF(S505="","", SWITCH(INDEX(Herbs!$A:$A,MATCH(S505,Herbs!$B:$B,0)),1,1,2,3,3,9,4,36,5,180,6,1080,0)*R505)</f>
        <v/>
      </c>
      <c r="W505" s="90" t="str">
        <f t="array" ref="W505">IF(S505="","",INDEX(Herbs!$E:$E,MATCH(S505,Herbs!$B:$B,0)))</f>
        <v/>
      </c>
    </row>
    <row r="506" ht="41.25" customHeight="1">
      <c r="C506" s="75"/>
      <c r="D506" s="85" t="str">
        <f>C503</f>
        <v>Divine Purity Elixir</v>
      </c>
      <c r="E506" s="73" t="s">
        <v>325</v>
      </c>
      <c r="F506" s="89"/>
      <c r="G506" s="91"/>
      <c r="H506" s="88" t="str">
        <f t="array" ref="H506">IF(G506="","",INDEX(Herbs!$J:$J,MATCH(G506,Herbs!$B:$B,0)))</f>
        <v/>
      </c>
      <c r="I506" s="13">
        <f t="array" ref="I506">IF(G506:G632="",0, INDEX(Herbs!A:A,MATCH(G506,Herbs!B:B,0)))</f>
        <v>0</v>
      </c>
      <c r="J506" s="89" t="str">
        <f t="array" ref="J506">IF(G506="","", SWITCH(INDEX(Herbs!$A:$A,MATCH(G506,Herbs!$B:$B,0)),1,1,2,3,3,9,4,36,5,180,6,1080,0)*F506)</f>
        <v/>
      </c>
      <c r="K506" s="90" t="str">
        <f t="array" ref="K506">IF(G506="","",INDEX(Herbs!$E:$E,MATCH(G506,Herbs!$B:$B,0)))</f>
        <v/>
      </c>
      <c r="L506" s="89"/>
      <c r="M506" s="91"/>
      <c r="N506" s="88" t="str">
        <f t="array" ref="N506">IF(M506="","",INDEX(Herbs!$J:$J,MATCH(M506,Herbs!$B:$B,0)))</f>
        <v/>
      </c>
      <c r="O506" s="88">
        <f t="array" ref="O506">IF(M506:M632="",0, INDEX(Herbs!A:A,MATCH(M506,Herbs!B:B,0)))</f>
        <v>0</v>
      </c>
      <c r="P506" s="89" t="str">
        <f t="array" ref="P506">IF(M506="","", SWITCH(INDEX(Herbs!$A:$A,MATCH(M506,Herbs!$B:$B,0)),1,1,2,3,3,9,4,36,5,180,6,1080,0)*L506)</f>
        <v/>
      </c>
      <c r="Q506" s="90" t="str">
        <f t="array" ref="Q506">IF(M506="","",INDEX(Herbs!$E:$E,MATCH(M506,Herbs!$B:$B,0)))</f>
        <v/>
      </c>
      <c r="R506" s="89"/>
      <c r="S506" s="91"/>
      <c r="T506" s="88" t="str">
        <f t="array" ref="T506">IF(S506="","",INDEX(Herbs!$J:$J,MATCH(S506,Herbs!$B:$B,0)))</f>
        <v/>
      </c>
      <c r="U506" s="88">
        <f t="array" ref="U506">IF(S506:S632="",0, INDEX(Herbs!A:A,MATCH(S506,Herbs!B:B,0)))</f>
        <v>0</v>
      </c>
      <c r="V506" s="89" t="str">
        <f t="array" ref="V506">IF(S506="","", SWITCH(INDEX(Herbs!$A:$A,MATCH(S506,Herbs!$B:$B,0)),1,1,2,3,3,9,4,36,5,180,6,1080,0)*R506)</f>
        <v/>
      </c>
      <c r="W506" s="90" t="str">
        <f t="array" ref="W506">IF(S506="","",INDEX(Herbs!$E:$E,MATCH(S506,Herbs!$B:$B,0)))</f>
        <v/>
      </c>
    </row>
    <row r="507" ht="41.25" customHeight="1">
      <c r="A507" s="92"/>
      <c r="B507" s="92"/>
      <c r="C507" s="93"/>
      <c r="D507" s="94" t="str">
        <f>C503</f>
        <v>Divine Purity Elixir</v>
      </c>
      <c r="E507" s="95" t="s">
        <v>326</v>
      </c>
      <c r="F507" s="96">
        <v>1.0</v>
      </c>
      <c r="G507" s="97" t="s">
        <v>418</v>
      </c>
      <c r="H507" s="98" t="str">
        <f t="array" ref="H507">IF(G507="","",INDEX(Herbs!$J:$J,MATCH(G507,Herbs!$B:$B,0)))</f>
        <v/>
      </c>
      <c r="I507" s="99">
        <f t="array" ref="I507">IF(G507:G632="",0, INDEX(Herbs!A:A,MATCH(G507,Herbs!B:B,0)))</f>
        <v>4</v>
      </c>
      <c r="J507" s="100">
        <f t="array" ref="J507">IF(G507="","", SWITCH(INDEX(Herbs!$A:$A,MATCH(G507,Herbs!$B:$B,0)),1,1,2,3,3,9,4,36,5,180,6,1080,0)*F507)</f>
        <v>36</v>
      </c>
      <c r="K507" s="101" t="str">
        <f t="array" ref="K507">IF(G507="","",INDEX(Herbs!$G:$G,MATCH(G507,Herbs!$B:$B,0)))</f>
        <v>Cold</v>
      </c>
      <c r="L507" s="100"/>
      <c r="M507" s="97"/>
      <c r="N507" s="98" t="str">
        <f t="array" ref="N507">IF(M507="","",INDEX(Herbs!$J:$J,MATCH(M507,Herbs!$B:$B,0)))</f>
        <v/>
      </c>
      <c r="O507" s="98">
        <f t="array" ref="O507">IF(M507:M632="",0, INDEX(Herbs!A:A,MATCH(M507,Herbs!B:B,0)))</f>
        <v>0</v>
      </c>
      <c r="P507" s="100" t="str">
        <f t="array" ref="P507">IF(M507="","", SWITCH(INDEX(Herbs!$A:$A,MATCH(M507,Herbs!$B:$B,0)),1,1,2,3,3,9,4,36,5,180,6,1080,0)*L507)</f>
        <v/>
      </c>
      <c r="Q507" s="101" t="str">
        <f t="array" ref="Q507">IF(M507="","",INDEX(Herbs!$G:$G,MATCH(M507,Herbs!$B:$B,0)))</f>
        <v/>
      </c>
      <c r="R507" s="100"/>
      <c r="S507" s="97"/>
      <c r="T507" s="98" t="str">
        <f t="array" ref="T507">IF(S507="","",INDEX(Herbs!$J:$J,MATCH(S507,Herbs!$B:$B,0)))</f>
        <v/>
      </c>
      <c r="U507" s="98">
        <f t="array" ref="U507">IF(S507:S632="",0, INDEX(Herbs!A:A,MATCH(S507,Herbs!B:B,0)))</f>
        <v>0</v>
      </c>
      <c r="V507" s="100" t="str">
        <f t="array" ref="V507">IF(S507="","", SWITCH(INDEX(Herbs!$A:$A,MATCH(S507,Herbs!$B:$B,0)),1,1,2,3,3,9,4,36,5,180,6,1080,0)*R507)</f>
        <v/>
      </c>
      <c r="W507" s="101" t="str">
        <f t="array" ref="W507">IF(S507="","",INDEX(Herbs!$G:$G,MATCH(S507,Herbs!$B:$B,0)))</f>
        <v/>
      </c>
    </row>
    <row r="508" ht="41.25" customHeight="1">
      <c r="A508" s="82" t="s">
        <v>256</v>
      </c>
      <c r="B508" s="83">
        <v>3.0</v>
      </c>
      <c r="C508" s="84" t="s">
        <v>255</v>
      </c>
      <c r="D508" s="85" t="str">
        <f>C508</f>
        <v>Talent Spark Elixir</v>
      </c>
      <c r="E508" s="85" t="s">
        <v>320</v>
      </c>
      <c r="F508" s="86">
        <v>4.0</v>
      </c>
      <c r="G508" s="87" t="s">
        <v>364</v>
      </c>
      <c r="H508" s="88" t="str">
        <f t="array" ref="H508">IF(G508="","",INDEX(Herbs!$J:$J,MATCH(G508,Herbs!$B:$B,0)))</f>
        <v/>
      </c>
      <c r="I508" s="13">
        <f t="array" ref="I508">IF(G508:G632="",0, INDEX(Herbs!A:A,MATCH(G508,Herbs!B:B,0)))</f>
        <v>3</v>
      </c>
      <c r="J508" s="89">
        <f t="array" ref="J508">IF(G508="","", SWITCH(INDEX(Herbs!$A:$A,MATCH(G508,Herbs!$B:$B,0)),1,1,2,3,3,9,4,36,5,180,6,1080,0)*F508)</f>
        <v>36</v>
      </c>
      <c r="K508" s="90" t="str">
        <f t="array" ref="K508">IF(G508="","",INDEX(Herbs!$C:$C,MATCH(G508,Herbs!$B:$B,0)))</f>
        <v>Coalescing</v>
      </c>
      <c r="L508" s="86">
        <v>1.0</v>
      </c>
      <c r="M508" s="87" t="s">
        <v>388</v>
      </c>
      <c r="N508" s="88" t="str">
        <f t="array" ref="N508">IF(M508="","",INDEX(Herbs!$J:$J,MATCH(M508,Herbs!$B:$B,0)))</f>
        <v/>
      </c>
      <c r="O508" s="88">
        <f t="array" ref="O508">IF(M508:M632="",0, INDEX(Herbs!A:A,MATCH(M508,Herbs!B:B,0)))</f>
        <v>4</v>
      </c>
      <c r="P508" s="89">
        <f t="array" ref="P508">IF(M508="","", SWITCH(INDEX(Herbs!$A:$A,MATCH(M508,Herbs!$B:$B,0)),1,1,2,3,3,9,4,36,5,180,6,1080,0)*L508)</f>
        <v>36</v>
      </c>
      <c r="Q508" s="90" t="str">
        <f t="array" ref="Q508">IF(M508="","",INDEX(Herbs!$C:$C,MATCH(M508,Herbs!$B:$B,0)))</f>
        <v>Coalescing</v>
      </c>
      <c r="R508" s="89"/>
      <c r="S508" s="91"/>
      <c r="T508" s="88" t="str">
        <f t="array" ref="T508">IF(S508="","",INDEX(Herbs!$J:$J,MATCH(S508,Herbs!$B:$B,0)))</f>
        <v/>
      </c>
      <c r="U508" s="88">
        <f t="array" ref="U508">IF(S508:S632="",0, INDEX(Herbs!A:A,MATCH(S508,Herbs!B:B,0)))</f>
        <v>0</v>
      </c>
      <c r="V508" s="89" t="str">
        <f t="array" ref="V508">IF(S508="","", SWITCH(INDEX(Herbs!$A:$A,MATCH(S508,Herbs!$B:$B,0)),1,1,2,3,3,9,4,36,5,180,6,1080,0)*R508)</f>
        <v/>
      </c>
      <c r="W508" s="90" t="str">
        <f t="array" ref="W508">IF(S508="","",INDEX(Herbs!$C:$C,MATCH(S508,Herbs!$B:$B,0)))</f>
        <v/>
      </c>
    </row>
    <row r="509" ht="41.25" customHeight="1">
      <c r="C509" s="75"/>
      <c r="D509" s="85" t="str">
        <f>C508</f>
        <v>Talent Spark Elixir</v>
      </c>
      <c r="E509" s="85" t="s">
        <v>322</v>
      </c>
      <c r="F509" s="89"/>
      <c r="G509" s="91"/>
      <c r="H509" s="88" t="str">
        <f t="array" ref="H509">IF(G509="","",INDEX(Herbs!$J:$J,MATCH(G509,Herbs!$B:$B,0)))</f>
        <v/>
      </c>
      <c r="I509" s="13">
        <f t="array" ref="I509">IF(G509:G632="",0, INDEX(Herbs!A:A,MATCH(G509,Herbs!B:B,0)))</f>
        <v>0</v>
      </c>
      <c r="J509" s="89" t="str">
        <f t="array" ref="J509">IF(G509="","", SWITCH(INDEX(Herbs!$A:$A,MATCH(G509,Herbs!$B:$B,0)),1,1,2,3,3,9,4,36,5,180,6,1080,0)*F509)</f>
        <v/>
      </c>
      <c r="K509" s="90" t="str">
        <f t="array" ref="K509">IF(G509="","",INDEX(Herbs!$C:$C,MATCH(G509,Herbs!$B:$B,0)))</f>
        <v/>
      </c>
      <c r="L509" s="89"/>
      <c r="M509" s="91"/>
      <c r="N509" s="88" t="str">
        <f t="array" ref="N509">IF(M509="","",INDEX(Herbs!$J:$J,MATCH(M509,Herbs!$B:$B,0)))</f>
        <v/>
      </c>
      <c r="O509" s="88">
        <f t="array" ref="O509">IF(M509:M632="",0, INDEX(Herbs!A:A,MATCH(M509,Herbs!B:B,0)))</f>
        <v>0</v>
      </c>
      <c r="P509" s="89" t="str">
        <f t="array" ref="P509">IF(M509="","", SWITCH(INDEX(Herbs!$A:$A,MATCH(M509,Herbs!$B:$B,0)),1,1,2,3,3,9,4,36,5,180,6,1080,0)*L509)</f>
        <v/>
      </c>
      <c r="Q509" s="90" t="str">
        <f t="array" ref="Q509">IF(M509="","",INDEX(Herbs!$C:$C,MATCH(M509,Herbs!$B:$B,0)))</f>
        <v/>
      </c>
      <c r="R509" s="89"/>
      <c r="S509" s="91"/>
      <c r="T509" s="88" t="str">
        <f t="array" ref="T509">IF(S509="","",INDEX(Herbs!$J:$J,MATCH(S509,Herbs!$B:$B,0)))</f>
        <v/>
      </c>
      <c r="U509" s="88">
        <f t="array" ref="U509">IF(S509:S632="",0, INDEX(Herbs!A:A,MATCH(S509,Herbs!B:B,0)))</f>
        <v>0</v>
      </c>
      <c r="V509" s="89" t="str">
        <f t="array" ref="V509">IF(S509="","", SWITCH(INDEX(Herbs!$A:$A,MATCH(S509,Herbs!$B:$B,0)),1,1,2,3,3,9,4,36,5,180,6,1080,0)*R509)</f>
        <v/>
      </c>
      <c r="W509" s="90" t="str">
        <f t="array" ref="W509">IF(S509="","",INDEX(Herbs!$C:$C,MATCH(S509,Herbs!$B:$B,0)))</f>
        <v/>
      </c>
    </row>
    <row r="510" ht="41.25" customHeight="1">
      <c r="C510" s="75"/>
      <c r="D510" s="85" t="str">
        <f>C508</f>
        <v>Talent Spark Elixir</v>
      </c>
      <c r="E510" s="73" t="s">
        <v>323</v>
      </c>
      <c r="F510" s="86">
        <v>6.0</v>
      </c>
      <c r="G510" s="87" t="s">
        <v>429</v>
      </c>
      <c r="H510" s="88" t="str">
        <f t="array" ref="H510">IF(G510="","",INDEX(Herbs!$J:$J,MATCH(G510,Herbs!$B:$B,0)))</f>
        <v/>
      </c>
      <c r="I510" s="13">
        <f t="array" ref="I510">IF(G510:G632="",0, INDEX(Herbs!A:A,MATCH(G510,Herbs!B:B,0)))</f>
        <v>3</v>
      </c>
      <c r="J510" s="89">
        <f t="array" ref="J510">IF(G510="","", SWITCH(INDEX(Herbs!$A:$A,MATCH(G510,Herbs!$B:$B,0)),1,1,2,3,3,9,4,36,5,180,6,1080,0)*F510)</f>
        <v>54</v>
      </c>
      <c r="K510" s="90" t="str">
        <f t="array" ref="K510">IF(G510="","",INDEX(Herbs!$E:$E,MATCH(G510,Herbs!$B:$B,0)))</f>
        <v>Cleansing</v>
      </c>
      <c r="L510" s="86">
        <v>6.0</v>
      </c>
      <c r="M510" s="87" t="s">
        <v>429</v>
      </c>
      <c r="N510" s="88" t="str">
        <f t="array" ref="N510">IF(M510="","",INDEX(Herbs!$J:$J,MATCH(M510,Herbs!$B:$B,0)))</f>
        <v/>
      </c>
      <c r="O510" s="88">
        <f t="array" ref="O510">IF(M510:M632="",0, INDEX(Herbs!A:A,MATCH(M510,Herbs!B:B,0)))</f>
        <v>3</v>
      </c>
      <c r="P510" s="89">
        <f t="array" ref="P510">IF(M510="","", SWITCH(INDEX(Herbs!$A:$A,MATCH(M510,Herbs!$B:$B,0)),1,1,2,3,3,9,4,36,5,180,6,1080,0)*L510)</f>
        <v>54</v>
      </c>
      <c r="Q510" s="90" t="str">
        <f t="array" ref="Q510">IF(M510="","",INDEX(Herbs!$E:$E,MATCH(M510,Herbs!$B:$B,0)))</f>
        <v>Cleansing</v>
      </c>
      <c r="R510" s="89"/>
      <c r="S510" s="91"/>
      <c r="T510" s="88" t="str">
        <f t="array" ref="T510">IF(S510="","",INDEX(Herbs!$J:$J,MATCH(S510,Herbs!$B:$B,0)))</f>
        <v/>
      </c>
      <c r="U510" s="88">
        <f t="array" ref="U510">IF(S510:S632="",0, INDEX(Herbs!A:A,MATCH(S510,Herbs!B:B,0)))</f>
        <v>0</v>
      </c>
      <c r="V510" s="89" t="str">
        <f t="array" ref="V510">IF(S510="","", SWITCH(INDEX(Herbs!$A:$A,MATCH(S510,Herbs!$B:$B,0)),1,1,2,3,3,9,4,36,5,180,6,1080,0)*R510)</f>
        <v/>
      </c>
      <c r="W510" s="90" t="str">
        <f t="array" ref="W510">IF(S510="","",INDEX(Herbs!$E:$E,MATCH(S510,Herbs!$B:$B,0)))</f>
        <v/>
      </c>
    </row>
    <row r="511" ht="41.25" customHeight="1">
      <c r="C511" s="75"/>
      <c r="D511" s="85" t="str">
        <f>C508</f>
        <v>Talent Spark Elixir</v>
      </c>
      <c r="E511" s="73" t="s">
        <v>325</v>
      </c>
      <c r="F511" s="89"/>
      <c r="G511" s="91"/>
      <c r="H511" s="88" t="str">
        <f t="array" ref="H511">IF(G511="","",INDEX(Herbs!$J:$J,MATCH(G511,Herbs!$B:$B,0)))</f>
        <v/>
      </c>
      <c r="I511" s="13">
        <f t="array" ref="I511">IF(G511:G632="",0, INDEX(Herbs!A:A,MATCH(G511,Herbs!B:B,0)))</f>
        <v>0</v>
      </c>
      <c r="J511" s="89" t="str">
        <f t="array" ref="J511">IF(G511="","", SWITCH(INDEX(Herbs!$A:$A,MATCH(G511,Herbs!$B:$B,0)),1,1,2,3,3,9,4,36,5,180,6,1080,0)*F511)</f>
        <v/>
      </c>
      <c r="K511" s="90" t="str">
        <f t="array" ref="K511">IF(G511="","",INDEX(Herbs!$E:$E,MATCH(G511,Herbs!$B:$B,0)))</f>
        <v/>
      </c>
      <c r="L511" s="89"/>
      <c r="M511" s="91"/>
      <c r="N511" s="88" t="str">
        <f t="array" ref="N511">IF(M511="","",INDEX(Herbs!$J:$J,MATCH(M511,Herbs!$B:$B,0)))</f>
        <v/>
      </c>
      <c r="O511" s="88">
        <f t="array" ref="O511">IF(M511:M632="",0, INDEX(Herbs!A:A,MATCH(M511,Herbs!B:B,0)))</f>
        <v>0</v>
      </c>
      <c r="P511" s="89" t="str">
        <f t="array" ref="P511">IF(M511="","", SWITCH(INDEX(Herbs!$A:$A,MATCH(M511,Herbs!$B:$B,0)),1,1,2,3,3,9,4,36,5,180,6,1080,0)*L511)</f>
        <v/>
      </c>
      <c r="Q511" s="90" t="str">
        <f t="array" ref="Q511">IF(M511="","",INDEX(Herbs!$E:$E,MATCH(M511,Herbs!$B:$B,0)))</f>
        <v/>
      </c>
      <c r="R511" s="89"/>
      <c r="S511" s="91"/>
      <c r="T511" s="88" t="str">
        <f t="array" ref="T511">IF(S511="","",INDEX(Herbs!$J:$J,MATCH(S511,Herbs!$B:$B,0)))</f>
        <v/>
      </c>
      <c r="U511" s="88">
        <f t="array" ref="U511">IF(S511:S632="",0, INDEX(Herbs!A:A,MATCH(S511,Herbs!B:B,0)))</f>
        <v>0</v>
      </c>
      <c r="V511" s="89" t="str">
        <f t="array" ref="V511">IF(S511="","", SWITCH(INDEX(Herbs!$A:$A,MATCH(S511,Herbs!$B:$B,0)),1,1,2,3,3,9,4,36,5,180,6,1080,0)*R511)</f>
        <v/>
      </c>
      <c r="W511" s="90" t="str">
        <f t="array" ref="W511">IF(S511="","",INDEX(Herbs!$E:$E,MATCH(S511,Herbs!$B:$B,0)))</f>
        <v/>
      </c>
    </row>
    <row r="512" ht="41.25" customHeight="1">
      <c r="A512" s="92"/>
      <c r="B512" s="92"/>
      <c r="C512" s="93"/>
      <c r="D512" s="94" t="str">
        <f>C508</f>
        <v>Talent Spark Elixir</v>
      </c>
      <c r="E512" s="95" t="s">
        <v>326</v>
      </c>
      <c r="F512" s="96">
        <v>1.0</v>
      </c>
      <c r="G512" s="97" t="s">
        <v>350</v>
      </c>
      <c r="H512" s="98" t="str">
        <f t="array" ref="H512">IF(G512="","",INDEX(Herbs!$J:$J,MATCH(G512,Herbs!$B:$B,0)))</f>
        <v/>
      </c>
      <c r="I512" s="99">
        <f t="array" ref="I512">IF(G512:G632="",0, INDEX(Herbs!A:A,MATCH(G512,Herbs!B:B,0)))</f>
        <v>3</v>
      </c>
      <c r="J512" s="100">
        <f t="array" ref="J512">IF(G512="","", SWITCH(INDEX(Herbs!$A:$A,MATCH(G512,Herbs!$B:$B,0)),1,1,2,3,3,9,4,36,5,180,6,1080,0)*F512)</f>
        <v>9</v>
      </c>
      <c r="K512" s="101" t="str">
        <f t="array" ref="K512">IF(G512="","",INDEX(Herbs!$G:$G,MATCH(G512,Herbs!$B:$B,0)))</f>
        <v>Balanced</v>
      </c>
      <c r="L512" s="96">
        <v>1.0</v>
      </c>
      <c r="M512" s="97" t="s">
        <v>350</v>
      </c>
      <c r="N512" s="98" t="str">
        <f t="array" ref="N512">IF(M512="","",INDEX(Herbs!$J:$J,MATCH(M512,Herbs!$B:$B,0)))</f>
        <v/>
      </c>
      <c r="O512" s="98">
        <f t="array" ref="O512">IF(M512:M632="",0, INDEX(Herbs!A:A,MATCH(M512,Herbs!B:B,0)))</f>
        <v>3</v>
      </c>
      <c r="P512" s="100">
        <f t="array" ref="P512">IF(M512="","", SWITCH(INDEX(Herbs!$A:$A,MATCH(M512,Herbs!$B:$B,0)),1,1,2,3,3,9,4,36,5,180,6,1080,0)*L512)</f>
        <v>9</v>
      </c>
      <c r="Q512" s="101" t="str">
        <f t="array" ref="Q512">IF(M512="","",INDEX(Herbs!$G:$G,MATCH(M512,Herbs!$B:$B,0)))</f>
        <v>Balanced</v>
      </c>
      <c r="R512" s="100"/>
      <c r="S512" s="97"/>
      <c r="T512" s="98" t="str">
        <f t="array" ref="T512">IF(S512="","",INDEX(Herbs!$J:$J,MATCH(S512,Herbs!$B:$B,0)))</f>
        <v/>
      </c>
      <c r="U512" s="98">
        <f t="array" ref="U512">IF(S512:S632="",0, INDEX(Herbs!A:A,MATCH(S512,Herbs!B:B,0)))</f>
        <v>0</v>
      </c>
      <c r="V512" s="100" t="str">
        <f t="array" ref="V512">IF(S512="","", SWITCH(INDEX(Herbs!$A:$A,MATCH(S512,Herbs!$B:$B,0)),1,1,2,3,3,9,4,36,5,180,6,1080,0)*R512)</f>
        <v/>
      </c>
      <c r="W512" s="101" t="str">
        <f t="array" ref="W512">IF(S512="","",INDEX(Herbs!$G:$G,MATCH(S512,Herbs!$B:$B,0)))</f>
        <v/>
      </c>
    </row>
    <row r="513" ht="41.25" customHeight="1">
      <c r="A513" s="82" t="s">
        <v>256</v>
      </c>
      <c r="B513" s="83">
        <v>4.0</v>
      </c>
      <c r="C513" s="84" t="s">
        <v>258</v>
      </c>
      <c r="D513" s="85" t="str">
        <f>C513</f>
        <v>Talent Shard Elixir</v>
      </c>
      <c r="E513" s="85" t="s">
        <v>320</v>
      </c>
      <c r="F513" s="86">
        <v>7.0</v>
      </c>
      <c r="G513" s="87" t="s">
        <v>388</v>
      </c>
      <c r="H513" s="88" t="str">
        <f t="array" ref="H513">IF(G513="","",INDEX(Herbs!$J:$J,MATCH(G513,Herbs!$B:$B,0)))</f>
        <v/>
      </c>
      <c r="I513" s="13">
        <f t="array" ref="I513">IF(G513:G632="",0, INDEX(Herbs!A:A,MATCH(G513,Herbs!B:B,0)))</f>
        <v>4</v>
      </c>
      <c r="J513" s="89">
        <f t="array" ref="J513">IF(G513="","", SWITCH(INDEX(Herbs!$A:$A,MATCH(G513,Herbs!$B:$B,0)),1,1,2,3,3,9,4,36,5,180,6,1080,0)*F513)</f>
        <v>252</v>
      </c>
      <c r="K513" s="90" t="str">
        <f t="array" ref="K513">IF(G513="","",INDEX(Herbs!$C:$C,MATCH(G513,Herbs!$B:$B,0)))</f>
        <v>Coalescing</v>
      </c>
      <c r="L513" s="86">
        <v>7.0</v>
      </c>
      <c r="M513" s="87" t="s">
        <v>390</v>
      </c>
      <c r="N513" s="88" t="str">
        <f t="array" ref="N513">IF(M513="","",INDEX(Herbs!$J:$J,MATCH(M513,Herbs!$B:$B,0)))</f>
        <v/>
      </c>
      <c r="O513" s="88">
        <f t="array" ref="O513">IF(M513:M632="",0, INDEX(Herbs!A:A,MATCH(M513,Herbs!B:B,0)))</f>
        <v>4</v>
      </c>
      <c r="P513" s="89">
        <f t="array" ref="P513">IF(M513="","", SWITCH(INDEX(Herbs!$A:$A,MATCH(M513,Herbs!$B:$B,0)),1,1,2,3,3,9,4,36,5,180,6,1080,0)*L513)</f>
        <v>252</v>
      </c>
      <c r="Q513" s="90" t="str">
        <f t="array" ref="Q513">IF(M513="","",INDEX(Herbs!$C:$C,MATCH(M513,Herbs!$B:$B,0)))</f>
        <v>Coalescing</v>
      </c>
      <c r="R513" s="89">
        <v>7.0</v>
      </c>
      <c r="S513" s="91" t="s">
        <v>388</v>
      </c>
      <c r="T513" s="88" t="str">
        <f t="array" ref="T513">IF(S513="","",INDEX(Herbs!$J:$J,MATCH(S513,Herbs!$B:$B,0)))</f>
        <v/>
      </c>
      <c r="U513" s="88">
        <f t="array" ref="U513">IF(S513:S632="",0, INDEX(Herbs!A:A,MATCH(S513,Herbs!B:B,0)))</f>
        <v>4</v>
      </c>
      <c r="V513" s="89">
        <f t="array" ref="V513">IF(S513="","", SWITCH(INDEX(Herbs!$A:$A,MATCH(S513,Herbs!$B:$B,0)),1,1,2,3,3,9,4,36,5,180,6,1080,0)*R513)</f>
        <v>252</v>
      </c>
      <c r="W513" s="90" t="str">
        <f t="array" ref="W513">IF(S513="","",INDEX(Herbs!$C:$C,MATCH(S513,Herbs!$B:$B,0)))</f>
        <v>Coalescing</v>
      </c>
    </row>
    <row r="514" ht="41.25" customHeight="1">
      <c r="C514" s="75"/>
      <c r="D514" s="85" t="str">
        <f>C513</f>
        <v>Talent Shard Elixir</v>
      </c>
      <c r="E514" s="85" t="s">
        <v>322</v>
      </c>
      <c r="F514" s="89"/>
      <c r="G514" s="91"/>
      <c r="H514" s="88" t="str">
        <f t="array" ref="H514">IF(G514="","",INDEX(Herbs!$J:$J,MATCH(G514,Herbs!$B:$B,0)))</f>
        <v/>
      </c>
      <c r="I514" s="13">
        <f t="array" ref="I514">IF(G514:G632="",0, INDEX(Herbs!A:A,MATCH(G514,Herbs!B:B,0)))</f>
        <v>0</v>
      </c>
      <c r="J514" s="89" t="str">
        <f t="array" ref="J514">IF(G514="","", SWITCH(INDEX(Herbs!$A:$A,MATCH(G514,Herbs!$B:$B,0)),1,1,2,3,3,9,4,36,5,180,6,1080,0)*F514)</f>
        <v/>
      </c>
      <c r="K514" s="90" t="str">
        <f t="array" ref="K514">IF(G514="","",INDEX(Herbs!$C:$C,MATCH(G514,Herbs!$B:$B,0)))</f>
        <v/>
      </c>
      <c r="L514" s="89"/>
      <c r="M514" s="91"/>
      <c r="N514" s="88" t="str">
        <f t="array" ref="N514">IF(M514="","",INDEX(Herbs!$J:$J,MATCH(M514,Herbs!$B:$B,0)))</f>
        <v/>
      </c>
      <c r="O514" s="88">
        <f t="array" ref="O514">IF(M514:M632="",0, INDEX(Herbs!A:A,MATCH(M514,Herbs!B:B,0)))</f>
        <v>0</v>
      </c>
      <c r="P514" s="89" t="str">
        <f t="array" ref="P514">IF(M514="","", SWITCH(INDEX(Herbs!$A:$A,MATCH(M514,Herbs!$B:$B,0)),1,1,2,3,3,9,4,36,5,180,6,1080,0)*L514)</f>
        <v/>
      </c>
      <c r="Q514" s="90" t="str">
        <f t="array" ref="Q514">IF(M514="","",INDEX(Herbs!$C:$C,MATCH(M514,Herbs!$B:$B,0)))</f>
        <v/>
      </c>
      <c r="R514" s="89"/>
      <c r="S514" s="91"/>
      <c r="T514" s="88" t="str">
        <f t="array" ref="T514">IF(S514="","",INDEX(Herbs!$J:$J,MATCH(S514,Herbs!$B:$B,0)))</f>
        <v/>
      </c>
      <c r="U514" s="88">
        <f t="array" ref="U514">IF(S514:S632="",0, INDEX(Herbs!A:A,MATCH(S514,Herbs!B:B,0)))</f>
        <v>0</v>
      </c>
      <c r="V514" s="89" t="str">
        <f t="array" ref="V514">IF(S514="","", SWITCH(INDEX(Herbs!$A:$A,MATCH(S514,Herbs!$B:$B,0)),1,1,2,3,3,9,4,36,5,180,6,1080,0)*R514)</f>
        <v/>
      </c>
      <c r="W514" s="90" t="str">
        <f t="array" ref="W514">IF(S514="","",INDEX(Herbs!$C:$C,MATCH(S514,Herbs!$B:$B,0)))</f>
        <v/>
      </c>
    </row>
    <row r="515" ht="41.25" customHeight="1">
      <c r="C515" s="75"/>
      <c r="D515" s="85" t="str">
        <f>C513</f>
        <v>Talent Shard Elixir</v>
      </c>
      <c r="E515" s="73" t="s">
        <v>323</v>
      </c>
      <c r="F515" s="86">
        <v>1.0</v>
      </c>
      <c r="G515" s="87" t="s">
        <v>430</v>
      </c>
      <c r="H515" s="88" t="str">
        <f t="array" ref="H515">IF(G515="","",INDEX(Herbs!$J:$J,MATCH(G515,Herbs!$B:$B,0)))</f>
        <v/>
      </c>
      <c r="I515" s="13">
        <f t="array" ref="I515">IF(G515:G632="",0, INDEX(Herbs!A:A,MATCH(G515,Herbs!B:B,0)))</f>
        <v>4</v>
      </c>
      <c r="J515" s="89">
        <f t="array" ref="J515">IF(G515="","", SWITCH(INDEX(Herbs!$A:$A,MATCH(G515,Herbs!$B:$B,0)),1,1,2,3,3,9,4,36,5,180,6,1080,0)*F515)</f>
        <v>36</v>
      </c>
      <c r="K515" s="90" t="str">
        <f t="array" ref="K515">IF(G515="","",INDEX(Herbs!$E:$E,MATCH(G515,Herbs!$B:$B,0)))</f>
        <v>Cleansing</v>
      </c>
      <c r="L515" s="86">
        <v>1.0</v>
      </c>
      <c r="M515" s="87" t="s">
        <v>431</v>
      </c>
      <c r="N515" s="88" t="str">
        <f t="array" ref="N515">IF(M515="","",INDEX(Herbs!$J:$J,MATCH(M515,Herbs!$B:$B,0)))</f>
        <v/>
      </c>
      <c r="O515" s="88">
        <f t="array" ref="O515">IF(M515:M632="",0, INDEX(Herbs!A:A,MATCH(M515,Herbs!B:B,0)))</f>
        <v>4</v>
      </c>
      <c r="P515" s="89">
        <f t="array" ref="P515">IF(M515="","", SWITCH(INDEX(Herbs!$A:$A,MATCH(M515,Herbs!$B:$B,0)),1,1,2,3,3,9,4,36,5,180,6,1080,0)*L515)</f>
        <v>36</v>
      </c>
      <c r="Q515" s="90" t="str">
        <f t="array" ref="Q515">IF(M515="","",INDEX(Herbs!$E:$E,MATCH(M515,Herbs!$B:$B,0)))</f>
        <v>Cleansing</v>
      </c>
      <c r="R515" s="89">
        <v>4.0</v>
      </c>
      <c r="S515" s="91" t="s">
        <v>429</v>
      </c>
      <c r="T515" s="88" t="str">
        <f t="array" ref="T515">IF(S515="","",INDEX(Herbs!$J:$J,MATCH(S515,Herbs!$B:$B,0)))</f>
        <v/>
      </c>
      <c r="U515" s="88">
        <f t="array" ref="U515">IF(S515:S632="",0, INDEX(Herbs!A:A,MATCH(S515,Herbs!B:B,0)))</f>
        <v>3</v>
      </c>
      <c r="V515" s="89">
        <f t="array" ref="V515">IF(S515="","", SWITCH(INDEX(Herbs!$A:$A,MATCH(S515,Herbs!$B:$B,0)),1,1,2,3,3,9,4,36,5,180,6,1080,0)*R515)</f>
        <v>36</v>
      </c>
      <c r="W515" s="90" t="str">
        <f t="array" ref="W515">IF(S515="","",INDEX(Herbs!$E:$E,MATCH(S515,Herbs!$B:$B,0)))</f>
        <v>Cleansing</v>
      </c>
    </row>
    <row r="516" ht="41.25" customHeight="1">
      <c r="C516" s="75"/>
      <c r="D516" s="85" t="str">
        <f>C513</f>
        <v>Talent Shard Elixir</v>
      </c>
      <c r="E516" s="73" t="s">
        <v>325</v>
      </c>
      <c r="F516" s="89"/>
      <c r="G516" s="91"/>
      <c r="H516" s="88" t="str">
        <f t="array" ref="H516">IF(G516="","",INDEX(Herbs!$J:$J,MATCH(G516,Herbs!$B:$B,0)))</f>
        <v/>
      </c>
      <c r="I516" s="13">
        <f t="array" ref="I516">IF(G516:G632="",0, INDEX(Herbs!A:A,MATCH(G516,Herbs!B:B,0)))</f>
        <v>0</v>
      </c>
      <c r="J516" s="89" t="str">
        <f t="array" ref="J516">IF(G516="","", SWITCH(INDEX(Herbs!$A:$A,MATCH(G516,Herbs!$B:$B,0)),1,1,2,3,3,9,4,36,5,180,6,1080,0)*F516)</f>
        <v/>
      </c>
      <c r="K516" s="90" t="str">
        <f t="array" ref="K516">IF(G516="","",INDEX(Herbs!$E:$E,MATCH(G516,Herbs!$B:$B,0)))</f>
        <v/>
      </c>
      <c r="L516" s="89"/>
      <c r="M516" s="91"/>
      <c r="N516" s="88" t="str">
        <f t="array" ref="N516">IF(M516="","",INDEX(Herbs!$J:$J,MATCH(M516,Herbs!$B:$B,0)))</f>
        <v/>
      </c>
      <c r="O516" s="88">
        <f t="array" ref="O516">IF(M516:M632="",0, INDEX(Herbs!A:A,MATCH(M516,Herbs!B:B,0)))</f>
        <v>0</v>
      </c>
      <c r="P516" s="89" t="str">
        <f t="array" ref="P516">IF(M516="","", SWITCH(INDEX(Herbs!$A:$A,MATCH(M516,Herbs!$B:$B,0)),1,1,2,3,3,9,4,36,5,180,6,1080,0)*L516)</f>
        <v/>
      </c>
      <c r="Q516" s="90" t="str">
        <f t="array" ref="Q516">IF(M516="","",INDEX(Herbs!$E:$E,MATCH(M516,Herbs!$B:$B,0)))</f>
        <v/>
      </c>
      <c r="R516" s="89"/>
      <c r="S516" s="91"/>
      <c r="T516" s="88" t="str">
        <f t="array" ref="T516">IF(S516="","",INDEX(Herbs!$J:$J,MATCH(S516,Herbs!$B:$B,0)))</f>
        <v/>
      </c>
      <c r="U516" s="88">
        <f t="array" ref="U516">IF(S516:S632="",0, INDEX(Herbs!A:A,MATCH(S516,Herbs!B:B,0)))</f>
        <v>0</v>
      </c>
      <c r="V516" s="89" t="str">
        <f t="array" ref="V516">IF(S516="","", SWITCH(INDEX(Herbs!$A:$A,MATCH(S516,Herbs!$B:$B,0)),1,1,2,3,3,9,4,36,5,180,6,1080,0)*R516)</f>
        <v/>
      </c>
      <c r="W516" s="90" t="str">
        <f t="array" ref="W516">IF(S516="","",INDEX(Herbs!$E:$E,MATCH(S516,Herbs!$B:$B,0)))</f>
        <v/>
      </c>
    </row>
    <row r="517" ht="41.25" customHeight="1">
      <c r="A517" s="92"/>
      <c r="B517" s="92"/>
      <c r="C517" s="93"/>
      <c r="D517" s="94" t="str">
        <f>C513</f>
        <v>Talent Shard Elixir</v>
      </c>
      <c r="E517" s="95" t="s">
        <v>326</v>
      </c>
      <c r="F517" s="96">
        <v>1.0</v>
      </c>
      <c r="G517" s="97" t="s">
        <v>386</v>
      </c>
      <c r="H517" s="98" t="str">
        <f t="array" ref="H517">IF(G517="","",INDEX(Herbs!$J:$J,MATCH(G517,Herbs!$B:$B,0)))</f>
        <v/>
      </c>
      <c r="I517" s="99">
        <f t="array" ref="I517">IF(G517:G632="",0, INDEX(Herbs!A:A,MATCH(G517,Herbs!B:B,0)))</f>
        <v>4</v>
      </c>
      <c r="J517" s="100">
        <f t="array" ref="J517">IF(G517="","", SWITCH(INDEX(Herbs!$A:$A,MATCH(G517,Herbs!$B:$B,0)),1,1,2,3,3,9,4,36,5,180,6,1080,0)*F517)</f>
        <v>36</v>
      </c>
      <c r="K517" s="101" t="str">
        <f t="array" ref="K517">IF(G517="","",INDEX(Herbs!$G:$G,MATCH(G517,Herbs!$B:$B,0)))</f>
        <v>Cold</v>
      </c>
      <c r="L517" s="96">
        <v>1.0</v>
      </c>
      <c r="M517" s="97" t="s">
        <v>424</v>
      </c>
      <c r="N517" s="98" t="str">
        <f t="array" ref="N517">IF(M517="","",INDEX(Herbs!$J:$J,MATCH(M517,Herbs!$B:$B,0)))</f>
        <v/>
      </c>
      <c r="O517" s="98">
        <f t="array" ref="O517">IF(M517:M632="",0, INDEX(Herbs!A:A,MATCH(M517,Herbs!B:B,0)))</f>
        <v>4</v>
      </c>
      <c r="P517" s="100">
        <f t="array" ref="P517">IF(M517="","", SWITCH(INDEX(Herbs!$A:$A,MATCH(M517,Herbs!$B:$B,0)),1,1,2,3,3,9,4,36,5,180,6,1080,0)*L517)</f>
        <v>36</v>
      </c>
      <c r="Q517" s="101" t="str">
        <f t="array" ref="Q517">IF(M517="","",INDEX(Herbs!$G:$G,MATCH(M517,Herbs!$B:$B,0)))</f>
        <v>Balanced</v>
      </c>
      <c r="R517" s="100">
        <v>1.0</v>
      </c>
      <c r="S517" s="97" t="s">
        <v>432</v>
      </c>
      <c r="T517" s="98" t="str">
        <f t="array" ref="T517">IF(S517="","",INDEX(Herbs!$J:$J,MATCH(S517,Herbs!$B:$B,0)))</f>
        <v/>
      </c>
      <c r="U517" s="98">
        <f t="array" ref="U517">IF(S517:S632="",0, INDEX(Herbs!A:A,MATCH(S517,Herbs!B:B,0)))</f>
        <v>4</v>
      </c>
      <c r="V517" s="100">
        <f t="array" ref="V517">IF(S517="","", SWITCH(INDEX(Herbs!$A:$A,MATCH(S517,Herbs!$B:$B,0)),1,1,2,3,3,9,4,36,5,180,6,1080,0)*R517)</f>
        <v>36</v>
      </c>
      <c r="W517" s="101" t="str">
        <f t="array" ref="W517">IF(S517="","",INDEX(Herbs!$G:$G,MATCH(S517,Herbs!$B:$B,0)))</f>
        <v>Balanced</v>
      </c>
    </row>
    <row r="518" ht="41.25" customHeight="1">
      <c r="A518" s="82" t="s">
        <v>256</v>
      </c>
      <c r="B518" s="83">
        <v>5.0</v>
      </c>
      <c r="C518" s="84" t="s">
        <v>260</v>
      </c>
      <c r="D518" s="85" t="str">
        <f>C518</f>
        <v>Talent Orb Elixir</v>
      </c>
      <c r="E518" s="85" t="s">
        <v>320</v>
      </c>
      <c r="F518" s="86">
        <v>1.0</v>
      </c>
      <c r="G518" s="87" t="s">
        <v>394</v>
      </c>
      <c r="H518" s="88" t="str">
        <f t="array" ref="H518">IF(G518="","",INDEX(Herbs!$J:$J,MATCH(G518,Herbs!$B:$B,0)))</f>
        <v/>
      </c>
      <c r="I518" s="13">
        <f t="array" ref="I518">IF(G518:G632="",0, INDEX(Herbs!A:A,MATCH(G518,Herbs!B:B,0)))</f>
        <v>5</v>
      </c>
      <c r="J518" s="89">
        <f t="array" ref="J518">IF(G518="","", SWITCH(INDEX(Herbs!$A:$A,MATCH(G518,Herbs!$B:$B,0)),1,1,2,3,3,9,4,36,5,180,6,1080,0)*F518)</f>
        <v>180</v>
      </c>
      <c r="K518" s="90" t="str">
        <f t="array" ref="K518">IF(G518="","",INDEX(Herbs!$C:$C,MATCH(G518,Herbs!$B:$B,0)))</f>
        <v>Coalesing</v>
      </c>
      <c r="L518" s="86">
        <v>1.0</v>
      </c>
      <c r="M518" s="87" t="s">
        <v>433</v>
      </c>
      <c r="N518" s="88" t="str">
        <f t="array" ref="N518">IF(M518="","",INDEX(Herbs!$J:$J,MATCH(M518,Herbs!$B:$B,0)))</f>
        <v/>
      </c>
      <c r="O518" s="88">
        <f t="array" ref="O518">IF(M518:M632="",0, INDEX(Herbs!A:A,MATCH(M518,Herbs!B:B,0)))</f>
        <v>5</v>
      </c>
      <c r="P518" s="89">
        <f t="array" ref="P518">IF(M518="","", SWITCH(INDEX(Herbs!$A:$A,MATCH(M518,Herbs!$B:$B,0)),1,1,2,3,3,9,4,36,5,180,6,1080,0)*L518)</f>
        <v>180</v>
      </c>
      <c r="Q518" s="90" t="str">
        <f t="array" ref="Q518">IF(M518="","",INDEX(Herbs!$C:$C,MATCH(M518,Herbs!$B:$B,0)))</f>
        <v>Coalescing</v>
      </c>
      <c r="R518" s="89"/>
      <c r="S518" s="91"/>
      <c r="T518" s="88" t="str">
        <f t="array" ref="T518">IF(S518="","",INDEX(Herbs!$J:$J,MATCH(S518,Herbs!$B:$B,0)))</f>
        <v/>
      </c>
      <c r="U518" s="88">
        <f t="array" ref="U518">IF(S518:S632="",0, INDEX(Herbs!A:A,MATCH(S518,Herbs!B:B,0)))</f>
        <v>0</v>
      </c>
      <c r="V518" s="89" t="str">
        <f t="array" ref="V518">IF(S518="","", SWITCH(INDEX(Herbs!$A:$A,MATCH(S518,Herbs!$B:$B,0)),1,1,2,3,3,9,4,36,5,180,6,1080,0)*R518)</f>
        <v/>
      </c>
      <c r="W518" s="90" t="str">
        <f t="array" ref="W518">IF(S518="","",INDEX(Herbs!$C:$C,MATCH(S518,Herbs!$B:$B,0)))</f>
        <v/>
      </c>
    </row>
    <row r="519" ht="41.25" customHeight="1">
      <c r="C519" s="75"/>
      <c r="D519" s="85" t="str">
        <f>C518</f>
        <v>Talent Orb Elixir</v>
      </c>
      <c r="E519" s="85" t="s">
        <v>322</v>
      </c>
      <c r="F519" s="89"/>
      <c r="G519" s="91"/>
      <c r="H519" s="88" t="str">
        <f t="array" ref="H519">IF(G519="","",INDEX(Herbs!$J:$J,MATCH(G519,Herbs!$B:$B,0)))</f>
        <v/>
      </c>
      <c r="I519" s="13">
        <f t="array" ref="I519">IF(G519:G632="",0, INDEX(Herbs!A:A,MATCH(G519,Herbs!B:B,0)))</f>
        <v>0</v>
      </c>
      <c r="J519" s="89" t="str">
        <f t="array" ref="J519">IF(G519="","", SWITCH(INDEX(Herbs!$A:$A,MATCH(G519,Herbs!$B:$B,0)),1,1,2,3,3,9,4,36,5,180,6,1080,0)*F519)</f>
        <v/>
      </c>
      <c r="K519" s="90" t="str">
        <f t="array" ref="K519">IF(G519="","",INDEX(Herbs!$C:$C,MATCH(G519,Herbs!$B:$B,0)))</f>
        <v/>
      </c>
      <c r="L519" s="89"/>
      <c r="M519" s="91"/>
      <c r="N519" s="88" t="str">
        <f t="array" ref="N519">IF(M519="","",INDEX(Herbs!$J:$J,MATCH(M519,Herbs!$B:$B,0)))</f>
        <v/>
      </c>
      <c r="O519" s="88">
        <f t="array" ref="O519">IF(M519:M632="",0, INDEX(Herbs!A:A,MATCH(M519,Herbs!B:B,0)))</f>
        <v>0</v>
      </c>
      <c r="P519" s="89" t="str">
        <f t="array" ref="P519">IF(M519="","", SWITCH(INDEX(Herbs!$A:$A,MATCH(M519,Herbs!$B:$B,0)),1,1,2,3,3,9,4,36,5,180,6,1080,0)*L519)</f>
        <v/>
      </c>
      <c r="Q519" s="90" t="str">
        <f t="array" ref="Q519">IF(M519="","",INDEX(Herbs!$C:$C,MATCH(M519,Herbs!$B:$B,0)))</f>
        <v/>
      </c>
      <c r="R519" s="89"/>
      <c r="S519" s="91"/>
      <c r="T519" s="88" t="str">
        <f t="array" ref="T519">IF(S519="","",INDEX(Herbs!$J:$J,MATCH(S519,Herbs!$B:$B,0)))</f>
        <v/>
      </c>
      <c r="U519" s="88">
        <f t="array" ref="U519">IF(S519:S632="",0, INDEX(Herbs!A:A,MATCH(S519,Herbs!B:B,0)))</f>
        <v>0</v>
      </c>
      <c r="V519" s="89" t="str">
        <f t="array" ref="V519">IF(S519="","", SWITCH(INDEX(Herbs!$A:$A,MATCH(S519,Herbs!$B:$B,0)),1,1,2,3,3,9,4,36,5,180,6,1080,0)*R519)</f>
        <v/>
      </c>
      <c r="W519" s="90" t="str">
        <f t="array" ref="W519">IF(S519="","",INDEX(Herbs!$C:$C,MATCH(S519,Herbs!$B:$B,0)))</f>
        <v/>
      </c>
    </row>
    <row r="520" ht="41.25" customHeight="1">
      <c r="C520" s="75"/>
      <c r="D520" s="85" t="str">
        <f>C518</f>
        <v>Talent Orb Elixir</v>
      </c>
      <c r="E520" s="73" t="s">
        <v>323</v>
      </c>
      <c r="F520" s="86">
        <v>5.0</v>
      </c>
      <c r="G520" s="87" t="s">
        <v>430</v>
      </c>
      <c r="H520" s="88" t="str">
        <f t="array" ref="H520">IF(G520="","",INDEX(Herbs!$J:$J,MATCH(G520,Herbs!$B:$B,0)))</f>
        <v/>
      </c>
      <c r="I520" s="13">
        <f t="array" ref="I520">IF(G520:G632="",0, INDEX(Herbs!A:A,MATCH(G520,Herbs!B:B,0)))</f>
        <v>4</v>
      </c>
      <c r="J520" s="89">
        <f t="array" ref="J520">IF(G520="","", SWITCH(INDEX(Herbs!$A:$A,MATCH(G520,Herbs!$B:$B,0)),1,1,2,3,3,9,4,36,5,180,6,1080,0)*F520)</f>
        <v>180</v>
      </c>
      <c r="K520" s="90" t="str">
        <f t="array" ref="K520">IF(G520="","",INDEX(Herbs!$E:$E,MATCH(G520,Herbs!$B:$B,0)))</f>
        <v>Cleansing</v>
      </c>
      <c r="L520" s="86">
        <v>1.0</v>
      </c>
      <c r="M520" s="87" t="s">
        <v>433</v>
      </c>
      <c r="N520" s="88" t="str">
        <f t="array" ref="N520">IF(M520="","",INDEX(Herbs!$J:$J,MATCH(M520,Herbs!$B:$B,0)))</f>
        <v/>
      </c>
      <c r="O520" s="88">
        <f t="array" ref="O520">IF(M520:M632="",0, INDEX(Herbs!A:A,MATCH(M520,Herbs!B:B,0)))</f>
        <v>5</v>
      </c>
      <c r="P520" s="89">
        <f t="array" ref="P520">IF(M520="","", SWITCH(INDEX(Herbs!$A:$A,MATCH(M520,Herbs!$B:$B,0)),1,1,2,3,3,9,4,36,5,180,6,1080,0)*L520)</f>
        <v>180</v>
      </c>
      <c r="Q520" s="90" t="str">
        <f t="array" ref="Q520">IF(M520="","",INDEX(Herbs!$E:$E,MATCH(M520,Herbs!$B:$B,0)))</f>
        <v>Cleansing</v>
      </c>
      <c r="R520" s="89"/>
      <c r="S520" s="91"/>
      <c r="T520" s="88" t="str">
        <f t="array" ref="T520">IF(S520="","",INDEX(Herbs!$J:$J,MATCH(S520,Herbs!$B:$B,0)))</f>
        <v/>
      </c>
      <c r="U520" s="88">
        <f t="array" ref="U520">IF(S520:S632="",0, INDEX(Herbs!A:A,MATCH(S520,Herbs!B:B,0)))</f>
        <v>0</v>
      </c>
      <c r="V520" s="89" t="str">
        <f t="array" ref="V520">IF(S520="","", SWITCH(INDEX(Herbs!$A:$A,MATCH(S520,Herbs!$B:$B,0)),1,1,2,3,3,9,4,36,5,180,6,1080,0)*R520)</f>
        <v/>
      </c>
      <c r="W520" s="90" t="str">
        <f t="array" ref="W520">IF(S520="","",INDEX(Herbs!$E:$E,MATCH(S520,Herbs!$B:$B,0)))</f>
        <v/>
      </c>
    </row>
    <row r="521" ht="41.25" customHeight="1">
      <c r="C521" s="75"/>
      <c r="D521" s="85" t="str">
        <f>C518</f>
        <v>Talent Orb Elixir</v>
      </c>
      <c r="E521" s="73" t="s">
        <v>325</v>
      </c>
      <c r="F521" s="89"/>
      <c r="G521" s="91"/>
      <c r="H521" s="88" t="str">
        <f t="array" ref="H521">IF(G521="","",INDEX(Herbs!$J:$J,MATCH(G521,Herbs!$B:$B,0)))</f>
        <v/>
      </c>
      <c r="I521" s="13">
        <f t="array" ref="I521">IF(G521:G632="",0, INDEX(Herbs!A:A,MATCH(G521,Herbs!B:B,0)))</f>
        <v>0</v>
      </c>
      <c r="J521" s="89" t="str">
        <f t="array" ref="J521">IF(G521="","", SWITCH(INDEX(Herbs!$A:$A,MATCH(G521,Herbs!$B:$B,0)),1,1,2,3,3,9,4,36,5,180,6,1080,0)*F521)</f>
        <v/>
      </c>
      <c r="K521" s="90" t="str">
        <f t="array" ref="K521">IF(G521="","",INDEX(Herbs!$E:$E,MATCH(G521,Herbs!$B:$B,0)))</f>
        <v/>
      </c>
      <c r="L521" s="89"/>
      <c r="M521" s="91"/>
      <c r="N521" s="88" t="str">
        <f t="array" ref="N521">IF(M521="","",INDEX(Herbs!$J:$J,MATCH(M521,Herbs!$B:$B,0)))</f>
        <v/>
      </c>
      <c r="O521" s="88">
        <f t="array" ref="O521">IF(M521:M632="",0, INDEX(Herbs!A:A,MATCH(M521,Herbs!B:B,0)))</f>
        <v>0</v>
      </c>
      <c r="P521" s="89" t="str">
        <f t="array" ref="P521">IF(M521="","", SWITCH(INDEX(Herbs!$A:$A,MATCH(M521,Herbs!$B:$B,0)),1,1,2,3,3,9,4,36,5,180,6,1080,0)*L521)</f>
        <v/>
      </c>
      <c r="Q521" s="90" t="str">
        <f t="array" ref="Q521">IF(M521="","",INDEX(Herbs!$E:$E,MATCH(M521,Herbs!$B:$B,0)))</f>
        <v/>
      </c>
      <c r="R521" s="89"/>
      <c r="S521" s="91"/>
      <c r="T521" s="88" t="str">
        <f t="array" ref="T521">IF(S521="","",INDEX(Herbs!$J:$J,MATCH(S521,Herbs!$B:$B,0)))</f>
        <v/>
      </c>
      <c r="U521" s="88">
        <f t="array" ref="U521">IF(S521:S632="",0, INDEX(Herbs!A:A,MATCH(S521,Herbs!B:B,0)))</f>
        <v>0</v>
      </c>
      <c r="V521" s="89" t="str">
        <f t="array" ref="V521">IF(S521="","", SWITCH(INDEX(Herbs!$A:$A,MATCH(S521,Herbs!$B:$B,0)),1,1,2,3,3,9,4,36,5,180,6,1080,0)*R521)</f>
        <v/>
      </c>
      <c r="W521" s="90" t="str">
        <f t="array" ref="W521">IF(S521="","",INDEX(Herbs!$E:$E,MATCH(S521,Herbs!$B:$B,0)))</f>
        <v/>
      </c>
    </row>
    <row r="522" ht="41.25" customHeight="1">
      <c r="A522" s="92"/>
      <c r="B522" s="92"/>
      <c r="C522" s="93"/>
      <c r="D522" s="94" t="str">
        <f>C518</f>
        <v>Talent Orb Elixir</v>
      </c>
      <c r="E522" s="95" t="s">
        <v>326</v>
      </c>
      <c r="F522" s="96">
        <v>5.0</v>
      </c>
      <c r="G522" s="97" t="s">
        <v>432</v>
      </c>
      <c r="H522" s="98" t="str">
        <f t="array" ref="H522">IF(G522="","",INDEX(Herbs!$J:$J,MATCH(G522,Herbs!$B:$B,0)))</f>
        <v/>
      </c>
      <c r="I522" s="99">
        <f t="array" ref="I522">IF(G522:G632="",0, INDEX(Herbs!A:A,MATCH(G522,Herbs!B:B,0)))</f>
        <v>4</v>
      </c>
      <c r="J522" s="100">
        <f t="array" ref="J522">IF(G522="","", SWITCH(INDEX(Herbs!$A:$A,MATCH(G522,Herbs!$B:$B,0)),1,1,2,3,3,9,4,36,5,180,6,1080,0)*F522)</f>
        <v>180</v>
      </c>
      <c r="K522" s="101" t="str">
        <f t="array" ref="K522">IF(G522="","",INDEX(Herbs!$G:$G,MATCH(G522,Herbs!$B:$B,0)))</f>
        <v>Balanced</v>
      </c>
      <c r="L522" s="96">
        <v>1.0</v>
      </c>
      <c r="M522" s="97" t="s">
        <v>433</v>
      </c>
      <c r="N522" s="98" t="str">
        <f t="array" ref="N522">IF(M522="","",INDEX(Herbs!$J:$J,MATCH(M522,Herbs!$B:$B,0)))</f>
        <v/>
      </c>
      <c r="O522" s="98">
        <f t="array" ref="O522">IF(M522:M632="",0, INDEX(Herbs!A:A,MATCH(M522,Herbs!B:B,0)))</f>
        <v>5</v>
      </c>
      <c r="P522" s="100">
        <f t="array" ref="P522">IF(M522="","", SWITCH(INDEX(Herbs!$A:$A,MATCH(M522,Herbs!$B:$B,0)),1,1,2,3,3,9,4,36,5,180,6,1080,0)*L522)</f>
        <v>180</v>
      </c>
      <c r="Q522" s="101" t="str">
        <f t="array" ref="Q522">IF(M522="","",INDEX(Herbs!$G:$G,MATCH(M522,Herbs!$B:$B,0)))</f>
        <v>Balanced</v>
      </c>
      <c r="R522" s="100"/>
      <c r="S522" s="97"/>
      <c r="T522" s="98" t="str">
        <f t="array" ref="T522">IF(S522="","",INDEX(Herbs!$J:$J,MATCH(S522,Herbs!$B:$B,0)))</f>
        <v/>
      </c>
      <c r="U522" s="98">
        <f t="array" ref="U522">IF(S522:S632="",0, INDEX(Herbs!A:A,MATCH(S522,Herbs!B:B,0)))</f>
        <v>0</v>
      </c>
      <c r="V522" s="100" t="str">
        <f t="array" ref="V522">IF(S522="","", SWITCH(INDEX(Herbs!$A:$A,MATCH(S522,Herbs!$B:$B,0)),1,1,2,3,3,9,4,36,5,180,6,1080,0)*R522)</f>
        <v/>
      </c>
      <c r="W522" s="101" t="str">
        <f t="array" ref="W522">IF(S522="","",INDEX(Herbs!$G:$G,MATCH(S522,Herbs!$B:$B,0)))</f>
        <v/>
      </c>
    </row>
    <row r="523" ht="41.25" customHeight="1">
      <c r="A523" s="82" t="s">
        <v>256</v>
      </c>
      <c r="B523" s="83">
        <v>6.0</v>
      </c>
      <c r="C523" s="84" t="s">
        <v>262</v>
      </c>
      <c r="D523" s="85" t="str">
        <f>C523</f>
        <v>Divine Talent Elixir</v>
      </c>
      <c r="E523" s="85" t="s">
        <v>320</v>
      </c>
      <c r="F523" s="86">
        <v>1.0</v>
      </c>
      <c r="G523" s="87" t="s">
        <v>400</v>
      </c>
      <c r="H523" s="88" t="str">
        <f t="array" ref="H523">IF(G523="","",INDEX(Herbs!$J:$J,MATCH(G523,Herbs!$B:$B,0)))</f>
        <v/>
      </c>
      <c r="I523" s="13">
        <f t="array" ref="I523">IF(G523:G632="",0, INDEX(Herbs!A:A,MATCH(G523,Herbs!B:B,0)))</f>
        <v>5</v>
      </c>
      <c r="J523" s="89">
        <f t="array" ref="J523">IF(G523="","", SWITCH(INDEX(Herbs!$A:$A,MATCH(G523,Herbs!$B:$B,0)),1,1,2,3,3,9,4,36,5,180,6,1080,0)*F523)</f>
        <v>180</v>
      </c>
      <c r="K523" s="90" t="str">
        <f t="array" ref="K523">IF(G523="","",INDEX(Herbs!$C:$C,MATCH(G523,Herbs!$B:$B,0)))</f>
        <v>Coalescing</v>
      </c>
      <c r="L523" s="86"/>
      <c r="M523" s="87"/>
      <c r="N523" s="88" t="str">
        <f t="array" ref="N523">IF(M523="","",INDEX(Herbs!$J:$J,MATCH(M523,Herbs!$B:$B,0)))</f>
        <v/>
      </c>
      <c r="O523" s="88">
        <f t="array" ref="O523">IF(M523:M632="",0, INDEX(Herbs!A:A,MATCH(M523,Herbs!B:B,0)))</f>
        <v>0</v>
      </c>
      <c r="P523" s="89" t="str">
        <f t="array" ref="P523">IF(M523="","", SWITCH(INDEX(Herbs!$A:$A,MATCH(M523,Herbs!$B:$B,0)),1,1,2,3,3,9,4,36,5,180,6,1080,0)*L523)</f>
        <v/>
      </c>
      <c r="Q523" s="90" t="str">
        <f t="array" ref="Q523">IF(M523="","",INDEX(Herbs!$C:$C,MATCH(M523,Herbs!$B:$B,0)))</f>
        <v/>
      </c>
      <c r="R523" s="89"/>
      <c r="S523" s="91"/>
      <c r="T523" s="88" t="str">
        <f t="array" ref="T523">IF(S523="","",INDEX(Herbs!$J:$J,MATCH(S523,Herbs!$B:$B,0)))</f>
        <v/>
      </c>
      <c r="U523" s="88">
        <f t="array" ref="U523">IF(S523:S632="",0, INDEX(Herbs!A:A,MATCH(S523,Herbs!B:B,0)))</f>
        <v>0</v>
      </c>
      <c r="V523" s="89" t="str">
        <f t="array" ref="V523">IF(S523="","", SWITCH(INDEX(Herbs!$A:$A,MATCH(S523,Herbs!$B:$B,0)),1,1,2,3,3,9,4,36,5,180,6,1080,0)*R523)</f>
        <v/>
      </c>
      <c r="W523" s="90" t="str">
        <f t="array" ref="W523">IF(S523="","",INDEX(Herbs!$C:$C,MATCH(S523,Herbs!$B:$B,0)))</f>
        <v/>
      </c>
    </row>
    <row r="524" ht="41.25" customHeight="1">
      <c r="C524" s="75"/>
      <c r="D524" s="85" t="str">
        <f>C523</f>
        <v>Divine Talent Elixir</v>
      </c>
      <c r="E524" s="85" t="s">
        <v>322</v>
      </c>
      <c r="F524" s="89"/>
      <c r="G524" s="91"/>
      <c r="H524" s="88" t="str">
        <f t="array" ref="H524">IF(G524="","",INDEX(Herbs!$J:$J,MATCH(G524,Herbs!$B:$B,0)))</f>
        <v/>
      </c>
      <c r="I524" s="13">
        <f t="array" ref="I524">IF(G524:G632="",0, INDEX(Herbs!A:A,MATCH(G524,Herbs!B:B,0)))</f>
        <v>0</v>
      </c>
      <c r="J524" s="89" t="str">
        <f t="array" ref="J524">IF(G524="","", SWITCH(INDEX(Herbs!$A:$A,MATCH(G524,Herbs!$B:$B,0)),1,1,2,3,3,9,4,36,5,180,6,1080,0)*F524)</f>
        <v/>
      </c>
      <c r="K524" s="90" t="str">
        <f t="array" ref="K524">IF(G524="","",INDEX(Herbs!$C:$C,MATCH(G524,Herbs!$B:$B,0)))</f>
        <v/>
      </c>
      <c r="L524" s="89"/>
      <c r="M524" s="91"/>
      <c r="N524" s="88" t="str">
        <f t="array" ref="N524">IF(M524="","",INDEX(Herbs!$J:$J,MATCH(M524,Herbs!$B:$B,0)))</f>
        <v/>
      </c>
      <c r="O524" s="88">
        <f t="array" ref="O524">IF(M524:M632="",0, INDEX(Herbs!A:A,MATCH(M524,Herbs!B:B,0)))</f>
        <v>0</v>
      </c>
      <c r="P524" s="89" t="str">
        <f t="array" ref="P524">IF(M524="","", SWITCH(INDEX(Herbs!$A:$A,MATCH(M524,Herbs!$B:$B,0)),1,1,2,3,3,9,4,36,5,180,6,1080,0)*L524)</f>
        <v/>
      </c>
      <c r="Q524" s="90" t="str">
        <f t="array" ref="Q524">IF(M524="","",INDEX(Herbs!$C:$C,MATCH(M524,Herbs!$B:$B,0)))</f>
        <v/>
      </c>
      <c r="R524" s="89"/>
      <c r="S524" s="91"/>
      <c r="T524" s="88" t="str">
        <f t="array" ref="T524">IF(S524="","",INDEX(Herbs!$J:$J,MATCH(S524,Herbs!$B:$B,0)))</f>
        <v/>
      </c>
      <c r="U524" s="88">
        <f t="array" ref="U524">IF(S524:S632="",0, INDEX(Herbs!A:A,MATCH(S524,Herbs!B:B,0)))</f>
        <v>0</v>
      </c>
      <c r="V524" s="89" t="str">
        <f t="array" ref="V524">IF(S524="","", SWITCH(INDEX(Herbs!$A:$A,MATCH(S524,Herbs!$B:$B,0)),1,1,2,3,3,9,4,36,5,180,6,1080,0)*R524)</f>
        <v/>
      </c>
      <c r="W524" s="90" t="str">
        <f t="array" ref="W524">IF(S524="","",INDEX(Herbs!$C:$C,MATCH(S524,Herbs!$B:$B,0)))</f>
        <v/>
      </c>
    </row>
    <row r="525" ht="41.25" customHeight="1">
      <c r="C525" s="75"/>
      <c r="D525" s="85" t="str">
        <f>C523</f>
        <v>Divine Talent Elixir</v>
      </c>
      <c r="E525" s="73" t="s">
        <v>323</v>
      </c>
      <c r="F525" s="86">
        <v>2.0</v>
      </c>
      <c r="G525" s="87" t="s">
        <v>433</v>
      </c>
      <c r="H525" s="88" t="str">
        <f t="array" ref="H525">IF(G525="","",INDEX(Herbs!$J:$J,MATCH(G525,Herbs!$B:$B,0)))</f>
        <v/>
      </c>
      <c r="I525" s="13">
        <f t="array" ref="I525">IF(G525:G632="",0, INDEX(Herbs!A:A,MATCH(G525,Herbs!B:B,0)))</f>
        <v>5</v>
      </c>
      <c r="J525" s="89">
        <f t="array" ref="J525">IF(G525="","", SWITCH(INDEX(Herbs!$A:$A,MATCH(G525,Herbs!$B:$B,0)),1,1,2,3,3,9,4,36,5,180,6,1080,0)*F525)</f>
        <v>360</v>
      </c>
      <c r="K525" s="90" t="str">
        <f t="array" ref="K525">IF(G525="","",INDEX(Herbs!$E:$E,MATCH(G525,Herbs!$B:$B,0)))</f>
        <v>Cleansing</v>
      </c>
      <c r="L525" s="86"/>
      <c r="M525" s="87"/>
      <c r="N525" s="88" t="str">
        <f t="array" ref="N525">IF(M525="","",INDEX(Herbs!$J:$J,MATCH(M525,Herbs!$B:$B,0)))</f>
        <v/>
      </c>
      <c r="O525" s="88">
        <f t="array" ref="O525">IF(M525:M632="",0, INDEX(Herbs!A:A,MATCH(M525,Herbs!B:B,0)))</f>
        <v>0</v>
      </c>
      <c r="P525" s="89" t="str">
        <f t="array" ref="P525">IF(M525="","", SWITCH(INDEX(Herbs!$A:$A,MATCH(M525,Herbs!$B:$B,0)),1,1,2,3,3,9,4,36,5,180,6,1080,0)*L525)</f>
        <v/>
      </c>
      <c r="Q525" s="90" t="str">
        <f t="array" ref="Q525">IF(M525="","",INDEX(Herbs!$E:$E,MATCH(M525,Herbs!$B:$B,0)))</f>
        <v/>
      </c>
      <c r="R525" s="89"/>
      <c r="S525" s="91"/>
      <c r="T525" s="88" t="str">
        <f t="array" ref="T525">IF(S525="","",INDEX(Herbs!$J:$J,MATCH(S525,Herbs!$B:$B,0)))</f>
        <v/>
      </c>
      <c r="U525" s="88">
        <f t="array" ref="U525">IF(S525:S632="",0, INDEX(Herbs!A:A,MATCH(S525,Herbs!B:B,0)))</f>
        <v>0</v>
      </c>
      <c r="V525" s="89" t="str">
        <f t="array" ref="V525">IF(S525="","", SWITCH(INDEX(Herbs!$A:$A,MATCH(S525,Herbs!$B:$B,0)),1,1,2,3,3,9,4,36,5,180,6,1080,0)*R525)</f>
        <v/>
      </c>
      <c r="W525" s="90" t="str">
        <f t="array" ref="W525">IF(S525="","",INDEX(Herbs!$E:$E,MATCH(S525,Herbs!$B:$B,0)))</f>
        <v/>
      </c>
    </row>
    <row r="526" ht="41.25" customHeight="1">
      <c r="C526" s="75"/>
      <c r="D526" s="85" t="str">
        <f>C523</f>
        <v>Divine Talent Elixir</v>
      </c>
      <c r="E526" s="73" t="s">
        <v>325</v>
      </c>
      <c r="F526" s="89"/>
      <c r="G526" s="91"/>
      <c r="H526" s="88" t="str">
        <f t="array" ref="H526">IF(G526="","",INDEX(Herbs!$J:$J,MATCH(G526,Herbs!$B:$B,0)))</f>
        <v/>
      </c>
      <c r="I526" s="13">
        <f t="array" ref="I526">IF(G526:G632="",0, INDEX(Herbs!A:A,MATCH(G526,Herbs!B:B,0)))</f>
        <v>0</v>
      </c>
      <c r="J526" s="89" t="str">
        <f t="array" ref="J526">IF(G526="","", SWITCH(INDEX(Herbs!$A:$A,MATCH(G526,Herbs!$B:$B,0)),1,1,2,3,3,9,4,36,5,180,6,1080,0)*F526)</f>
        <v/>
      </c>
      <c r="K526" s="90" t="str">
        <f t="array" ref="K526">IF(G526="","",INDEX(Herbs!$E:$E,MATCH(G526,Herbs!$B:$B,0)))</f>
        <v/>
      </c>
      <c r="L526" s="89"/>
      <c r="M526" s="91"/>
      <c r="N526" s="88" t="str">
        <f t="array" ref="N526">IF(M526="","",INDEX(Herbs!$J:$J,MATCH(M526,Herbs!$B:$B,0)))</f>
        <v/>
      </c>
      <c r="O526" s="88">
        <f t="array" ref="O526">IF(M526:M632="",0, INDEX(Herbs!A:A,MATCH(M526,Herbs!B:B,0)))</f>
        <v>0</v>
      </c>
      <c r="P526" s="89" t="str">
        <f t="array" ref="P526">IF(M526="","", SWITCH(INDEX(Herbs!$A:$A,MATCH(M526,Herbs!$B:$B,0)),1,1,2,3,3,9,4,36,5,180,6,1080,0)*L526)</f>
        <v/>
      </c>
      <c r="Q526" s="90" t="str">
        <f t="array" ref="Q526">IF(M526="","",INDEX(Herbs!$E:$E,MATCH(M526,Herbs!$B:$B,0)))</f>
        <v/>
      </c>
      <c r="R526" s="89"/>
      <c r="S526" s="91"/>
      <c r="T526" s="88" t="str">
        <f t="array" ref="T526">IF(S526="","",INDEX(Herbs!$J:$J,MATCH(S526,Herbs!$B:$B,0)))</f>
        <v/>
      </c>
      <c r="U526" s="88">
        <f t="array" ref="U526">IF(S526:S632="",0, INDEX(Herbs!A:A,MATCH(S526,Herbs!B:B,0)))</f>
        <v>0</v>
      </c>
      <c r="V526" s="89" t="str">
        <f t="array" ref="V526">IF(S526="","", SWITCH(INDEX(Herbs!$A:$A,MATCH(S526,Herbs!$B:$B,0)),1,1,2,3,3,9,4,36,5,180,6,1080,0)*R526)</f>
        <v/>
      </c>
      <c r="W526" s="90" t="str">
        <f t="array" ref="W526">IF(S526="","",INDEX(Herbs!$E:$E,MATCH(S526,Herbs!$B:$B,0)))</f>
        <v/>
      </c>
    </row>
    <row r="527" ht="41.25" customHeight="1">
      <c r="A527" s="92"/>
      <c r="B527" s="92"/>
      <c r="C527" s="93"/>
      <c r="D527" s="94" t="str">
        <f>C523</f>
        <v>Divine Talent Elixir</v>
      </c>
      <c r="E527" s="95" t="s">
        <v>326</v>
      </c>
      <c r="F527" s="96">
        <v>1.0</v>
      </c>
      <c r="G527" s="97" t="s">
        <v>396</v>
      </c>
      <c r="H527" s="98" t="str">
        <f t="array" ref="H527">IF(G527="","",INDEX(Herbs!$J:$J,MATCH(G527,Herbs!$B:$B,0)))</f>
        <v/>
      </c>
      <c r="I527" s="99">
        <f t="array" ref="I527">IF(G527:G632="",0, INDEX(Herbs!A:A,MATCH(G527,Herbs!B:B,0)))</f>
        <v>5</v>
      </c>
      <c r="J527" s="100">
        <f t="array" ref="J527">IF(G527="","", SWITCH(INDEX(Herbs!$A:$A,MATCH(G527,Herbs!$B:$B,0)),1,1,2,3,3,9,4,36,5,180,6,1080,0)*F527)</f>
        <v>180</v>
      </c>
      <c r="K527" s="101" t="str">
        <f t="array" ref="K527">IF(G527="","",INDEX(Herbs!$G:$G,MATCH(G527,Herbs!$B:$B,0)))</f>
        <v>Heat</v>
      </c>
      <c r="L527" s="96"/>
      <c r="M527" s="97"/>
      <c r="N527" s="98" t="str">
        <f t="array" ref="N527">IF(M527="","",INDEX(Herbs!$J:$J,MATCH(M527,Herbs!$B:$B,0)))</f>
        <v/>
      </c>
      <c r="O527" s="98">
        <f t="array" ref="O527">IF(M527:M632="",0, INDEX(Herbs!A:A,MATCH(M527,Herbs!B:B,0)))</f>
        <v>0</v>
      </c>
      <c r="P527" s="100" t="str">
        <f t="array" ref="P527">IF(M527="","", SWITCH(INDEX(Herbs!$A:$A,MATCH(M527,Herbs!$B:$B,0)),1,1,2,3,3,9,4,36,5,180,6,1080,0)*L527)</f>
        <v/>
      </c>
      <c r="Q527" s="101" t="str">
        <f t="array" ref="Q527">IF(M527="","",INDEX(Herbs!$G:$G,MATCH(M527,Herbs!$B:$B,0)))</f>
        <v/>
      </c>
      <c r="R527" s="100"/>
      <c r="S527" s="97"/>
      <c r="T527" s="98" t="str">
        <f t="array" ref="T527">IF(S527="","",INDEX(Herbs!$J:$J,MATCH(S527,Herbs!$B:$B,0)))</f>
        <v/>
      </c>
      <c r="U527" s="98">
        <f t="array" ref="U527">IF(S527:S632="",0, INDEX(Herbs!A:A,MATCH(S527,Herbs!B:B,0)))</f>
        <v>0</v>
      </c>
      <c r="V527" s="100" t="str">
        <f t="array" ref="V527">IF(S527="","", SWITCH(INDEX(Herbs!$A:$A,MATCH(S527,Herbs!$B:$B,0)),1,1,2,3,3,9,4,36,5,180,6,1080,0)*R527)</f>
        <v/>
      </c>
      <c r="W527" s="101" t="str">
        <f t="array" ref="W527">IF(S527="","",INDEX(Herbs!$G:$G,MATCH(S527,Herbs!$B:$B,0)))</f>
        <v/>
      </c>
    </row>
    <row r="528" ht="41.25" customHeight="1">
      <c r="A528" s="82" t="s">
        <v>265</v>
      </c>
      <c r="B528" s="83">
        <v>3.0</v>
      </c>
      <c r="C528" s="84" t="s">
        <v>264</v>
      </c>
      <c r="D528" s="85" t="str">
        <f>C528</f>
        <v>Wisdom Spark Elixir</v>
      </c>
      <c r="E528" s="85" t="s">
        <v>320</v>
      </c>
      <c r="F528" s="86">
        <v>1.0</v>
      </c>
      <c r="G528" s="87" t="s">
        <v>388</v>
      </c>
      <c r="H528" s="88" t="str">
        <f t="array" ref="H528">IF(G528="","",INDEX(Herbs!$J:$J,MATCH(G528,Herbs!$B:$B,0)))</f>
        <v/>
      </c>
      <c r="I528" s="13">
        <f t="array" ref="I528">IF(G528:G632="",0, INDEX(Herbs!A:A,MATCH(G528,Herbs!B:B,0)))</f>
        <v>4</v>
      </c>
      <c r="J528" s="89">
        <f t="array" ref="J528">IF(G528="","", SWITCH(INDEX(Herbs!$A:$A,MATCH(G528,Herbs!$B:$B,0)),1,1,2,3,3,9,4,36,5,180,6,1080,0)*F528)</f>
        <v>36</v>
      </c>
      <c r="K528" s="90" t="str">
        <f t="array" ref="K528">IF(G528="","",INDEX(Herbs!$C:$C,MATCH(G528,Herbs!$B:$B,0)))</f>
        <v>Coalescing</v>
      </c>
      <c r="L528" s="89"/>
      <c r="M528" s="91"/>
      <c r="N528" s="88" t="str">
        <f t="array" ref="N528">IF(M528="","",INDEX(Herbs!$J:$J,MATCH(M528,Herbs!$B:$B,0)))</f>
        <v/>
      </c>
      <c r="O528" s="88">
        <f t="array" ref="O528">IF(M528:M632="",0, INDEX(Herbs!A:A,MATCH(M528,Herbs!B:B,0)))</f>
        <v>0</v>
      </c>
      <c r="P528" s="89" t="str">
        <f t="array" ref="P528">IF(M528="","", SWITCH(INDEX(Herbs!$A:$A,MATCH(M528,Herbs!$B:$B,0)),1,1,2,3,3,9,4,36,5,180,6,1080,0)*L528)</f>
        <v/>
      </c>
      <c r="Q528" s="90" t="str">
        <f t="array" ref="Q528">IF(M528="","",INDEX(Herbs!$C:$C,MATCH(M528,Herbs!$B:$B,0)))</f>
        <v/>
      </c>
      <c r="R528" s="89"/>
      <c r="S528" s="91"/>
      <c r="T528" s="88" t="str">
        <f t="array" ref="T528">IF(S528="","",INDEX(Herbs!$J:$J,MATCH(S528,Herbs!$B:$B,0)))</f>
        <v/>
      </c>
      <c r="U528" s="88">
        <f t="array" ref="U528">IF(S528:S632="",0, INDEX(Herbs!A:A,MATCH(S528,Herbs!B:B,0)))</f>
        <v>0</v>
      </c>
      <c r="V528" s="89" t="str">
        <f t="array" ref="V528">IF(S528="","", SWITCH(INDEX(Herbs!$A:$A,MATCH(S528,Herbs!$B:$B,0)),1,1,2,3,3,9,4,36,5,180,6,1080,0)*R528)</f>
        <v/>
      </c>
      <c r="W528" s="90" t="str">
        <f t="array" ref="W528">IF(S528="","",INDEX(Herbs!$C:$C,MATCH(S528,Herbs!$B:$B,0)))</f>
        <v/>
      </c>
    </row>
    <row r="529" ht="41.25" customHeight="1">
      <c r="C529" s="75"/>
      <c r="D529" s="85" t="str">
        <f>C528</f>
        <v>Wisdom Spark Elixir</v>
      </c>
      <c r="E529" s="85" t="s">
        <v>322</v>
      </c>
      <c r="F529" s="89"/>
      <c r="G529" s="91"/>
      <c r="H529" s="88" t="str">
        <f t="array" ref="H529">IF(G529="","",INDEX(Herbs!$J:$J,MATCH(G529,Herbs!$B:$B,0)))</f>
        <v/>
      </c>
      <c r="I529" s="13">
        <f t="array" ref="I529">IF(G529:G632="",0, INDEX(Herbs!A:A,MATCH(G529,Herbs!B:B,0)))</f>
        <v>0</v>
      </c>
      <c r="J529" s="89" t="str">
        <f t="array" ref="J529">IF(G529="","", SWITCH(INDEX(Herbs!$A:$A,MATCH(G529,Herbs!$B:$B,0)),1,1,2,3,3,9,4,36,5,180,6,1080,0)*F529)</f>
        <v/>
      </c>
      <c r="K529" s="90" t="str">
        <f t="array" ref="K529">IF(G529="","",INDEX(Herbs!$C:$C,MATCH(G529,Herbs!$B:$B,0)))</f>
        <v/>
      </c>
      <c r="L529" s="89"/>
      <c r="M529" s="91"/>
      <c r="N529" s="88" t="str">
        <f t="array" ref="N529">IF(M529="","",INDEX(Herbs!$J:$J,MATCH(M529,Herbs!$B:$B,0)))</f>
        <v/>
      </c>
      <c r="O529" s="88">
        <f t="array" ref="O529">IF(M529:M632="",0, INDEX(Herbs!A:A,MATCH(M529,Herbs!B:B,0)))</f>
        <v>0</v>
      </c>
      <c r="P529" s="89" t="str">
        <f t="array" ref="P529">IF(M529="","", SWITCH(INDEX(Herbs!$A:$A,MATCH(M529,Herbs!$B:$B,0)),1,1,2,3,3,9,4,36,5,180,6,1080,0)*L529)</f>
        <v/>
      </c>
      <c r="Q529" s="90" t="str">
        <f t="array" ref="Q529">IF(M529="","",INDEX(Herbs!$C:$C,MATCH(M529,Herbs!$B:$B,0)))</f>
        <v/>
      </c>
      <c r="R529" s="89"/>
      <c r="S529" s="91"/>
      <c r="T529" s="88" t="str">
        <f t="array" ref="T529">IF(S529="","",INDEX(Herbs!$J:$J,MATCH(S529,Herbs!$B:$B,0)))</f>
        <v/>
      </c>
      <c r="U529" s="88">
        <f t="array" ref="U529">IF(S529:S632="",0, INDEX(Herbs!A:A,MATCH(S529,Herbs!B:B,0)))</f>
        <v>0</v>
      </c>
      <c r="V529" s="89" t="str">
        <f t="array" ref="V529">IF(S529="","", SWITCH(INDEX(Herbs!$A:$A,MATCH(S529,Herbs!$B:$B,0)),1,1,2,3,3,9,4,36,5,180,6,1080,0)*R529)</f>
        <v/>
      </c>
      <c r="W529" s="90" t="str">
        <f t="array" ref="W529">IF(S529="","",INDEX(Herbs!$C:$C,MATCH(S529,Herbs!$B:$B,0)))</f>
        <v/>
      </c>
    </row>
    <row r="530" ht="41.25" customHeight="1">
      <c r="C530" s="75"/>
      <c r="D530" s="85" t="str">
        <f>C528</f>
        <v>Wisdom Spark Elixir</v>
      </c>
      <c r="E530" s="73" t="s">
        <v>323</v>
      </c>
      <c r="F530" s="86">
        <v>7.0</v>
      </c>
      <c r="G530" s="87" t="s">
        <v>328</v>
      </c>
      <c r="H530" s="88" t="str">
        <f t="array" ref="H530">IF(G530="","",INDEX(Herbs!$J:$J,MATCH(G530,Herbs!$B:$B,0)))</f>
        <v/>
      </c>
      <c r="I530" s="13">
        <f t="array" ref="I530">IF(G530:G632="",0, INDEX(Herbs!A:A,MATCH(G530,Herbs!B:B,0)))</f>
        <v>3</v>
      </c>
      <c r="J530" s="89">
        <f t="array" ref="J530">IF(G530="","", SWITCH(INDEX(Herbs!$A:$A,MATCH(G530,Herbs!$B:$B,0)),1,1,2,3,3,9,4,36,5,180,6,1080,0)*F530)</f>
        <v>63</v>
      </c>
      <c r="K530" s="90" t="str">
        <f t="array" ref="K530">IF(G530="","",INDEX(Herbs!$E:$E,MATCH(G530,Herbs!$B:$B,0)))</f>
        <v>Awakening</v>
      </c>
      <c r="L530" s="89"/>
      <c r="M530" s="91"/>
      <c r="N530" s="88" t="str">
        <f t="array" ref="N530">IF(M530="","",INDEX(Herbs!$J:$J,MATCH(M530,Herbs!$B:$B,0)))</f>
        <v/>
      </c>
      <c r="O530" s="88">
        <f t="array" ref="O530">IF(M530:M632="",0, INDEX(Herbs!A:A,MATCH(M530,Herbs!B:B,0)))</f>
        <v>0</v>
      </c>
      <c r="P530" s="89" t="str">
        <f t="array" ref="P530">IF(M530="","", SWITCH(INDEX(Herbs!$A:$A,MATCH(M530,Herbs!$B:$B,0)),1,1,2,3,3,9,4,36,5,180,6,1080,0)*L530)</f>
        <v/>
      </c>
      <c r="Q530" s="90" t="str">
        <f t="array" ref="Q530">IF(M530="","",INDEX(Herbs!$E:$E,MATCH(M530,Herbs!$B:$B,0)))</f>
        <v/>
      </c>
      <c r="R530" s="89"/>
      <c r="S530" s="91"/>
      <c r="T530" s="88" t="str">
        <f t="array" ref="T530">IF(S530="","",INDEX(Herbs!$J:$J,MATCH(S530,Herbs!$B:$B,0)))</f>
        <v/>
      </c>
      <c r="U530" s="88">
        <f t="array" ref="U530">IF(S530:S632="",0, INDEX(Herbs!A:A,MATCH(S530,Herbs!B:B,0)))</f>
        <v>0</v>
      </c>
      <c r="V530" s="89" t="str">
        <f t="array" ref="V530">IF(S530="","", SWITCH(INDEX(Herbs!$A:$A,MATCH(S530,Herbs!$B:$B,0)),1,1,2,3,3,9,4,36,5,180,6,1080,0)*R530)</f>
        <v/>
      </c>
      <c r="W530" s="90" t="str">
        <f t="array" ref="W530">IF(S530="","",INDEX(Herbs!$E:$E,MATCH(S530,Herbs!$B:$B,0)))</f>
        <v/>
      </c>
    </row>
    <row r="531" ht="41.25" customHeight="1">
      <c r="C531" s="75"/>
      <c r="D531" s="85" t="str">
        <f>C528</f>
        <v>Wisdom Spark Elixir</v>
      </c>
      <c r="E531" s="73" t="s">
        <v>325</v>
      </c>
      <c r="F531" s="89"/>
      <c r="G531" s="91"/>
      <c r="H531" s="88" t="str">
        <f t="array" ref="H531">IF(G531="","",INDEX(Herbs!$J:$J,MATCH(G531,Herbs!$B:$B,0)))</f>
        <v/>
      </c>
      <c r="I531" s="13">
        <f t="array" ref="I531">IF(G531:G632="",0, INDEX(Herbs!A:A,MATCH(G531,Herbs!B:B,0)))</f>
        <v>0</v>
      </c>
      <c r="J531" s="89" t="str">
        <f t="array" ref="J531">IF(G531="","", SWITCH(INDEX(Herbs!$A:$A,MATCH(G531,Herbs!$B:$B,0)),1,1,2,3,3,9,4,36,5,180,6,1080,0)*F531)</f>
        <v/>
      </c>
      <c r="K531" s="90" t="str">
        <f t="array" ref="K531">IF(G531="","",INDEX(Herbs!$E:$E,MATCH(G531,Herbs!$B:$B,0)))</f>
        <v/>
      </c>
      <c r="L531" s="89"/>
      <c r="M531" s="91"/>
      <c r="N531" s="88" t="str">
        <f t="array" ref="N531">IF(M531="","",INDEX(Herbs!$J:$J,MATCH(M531,Herbs!$B:$B,0)))</f>
        <v/>
      </c>
      <c r="O531" s="88">
        <f t="array" ref="O531">IF(M531:M632="",0, INDEX(Herbs!A:A,MATCH(M531,Herbs!B:B,0)))</f>
        <v>0</v>
      </c>
      <c r="P531" s="89" t="str">
        <f t="array" ref="P531">IF(M531="","", SWITCH(INDEX(Herbs!$A:$A,MATCH(M531,Herbs!$B:$B,0)),1,1,2,3,3,9,4,36,5,180,6,1080,0)*L531)</f>
        <v/>
      </c>
      <c r="Q531" s="90" t="str">
        <f t="array" ref="Q531">IF(M531="","",INDEX(Herbs!$E:$E,MATCH(M531,Herbs!$B:$B,0)))</f>
        <v/>
      </c>
      <c r="R531" s="89"/>
      <c r="S531" s="91"/>
      <c r="T531" s="88" t="str">
        <f t="array" ref="T531">IF(S531="","",INDEX(Herbs!$J:$J,MATCH(S531,Herbs!$B:$B,0)))</f>
        <v/>
      </c>
      <c r="U531" s="88">
        <f t="array" ref="U531">IF(S531:S632="",0, INDEX(Herbs!A:A,MATCH(S531,Herbs!B:B,0)))</f>
        <v>0</v>
      </c>
      <c r="V531" s="89" t="str">
        <f t="array" ref="V531">IF(S531="","", SWITCH(INDEX(Herbs!$A:$A,MATCH(S531,Herbs!$B:$B,0)),1,1,2,3,3,9,4,36,5,180,6,1080,0)*R531)</f>
        <v/>
      </c>
      <c r="W531" s="90" t="str">
        <f t="array" ref="W531">IF(S531="","",INDEX(Herbs!$E:$E,MATCH(S531,Herbs!$B:$B,0)))</f>
        <v/>
      </c>
    </row>
    <row r="532" ht="41.25" customHeight="1">
      <c r="A532" s="92"/>
      <c r="B532" s="92"/>
      <c r="C532" s="93"/>
      <c r="D532" s="94" t="str">
        <f>C528</f>
        <v>Wisdom Spark Elixir</v>
      </c>
      <c r="E532" s="95" t="s">
        <v>326</v>
      </c>
      <c r="F532" s="96">
        <v>1.0</v>
      </c>
      <c r="G532" s="97" t="s">
        <v>329</v>
      </c>
      <c r="H532" s="98" t="str">
        <f t="array" ref="H532">IF(G532="","",INDEX(Herbs!$J:$J,MATCH(G532,Herbs!$B:$B,0)))</f>
        <v/>
      </c>
      <c r="I532" s="99">
        <f t="array" ref="I532">IF(G532:G632="",0, INDEX(Herbs!A:A,MATCH(G532,Herbs!B:B,0)))</f>
        <v>3</v>
      </c>
      <c r="J532" s="100">
        <f t="array" ref="J532">IF(G532="","", SWITCH(INDEX(Herbs!$A:$A,MATCH(G532,Herbs!$B:$B,0)),1,1,2,3,3,9,4,36,5,180,6,1080,0)*F532)</f>
        <v>9</v>
      </c>
      <c r="K532" s="101" t="str">
        <f t="array" ref="K532">IF(G532="","",INDEX(Herbs!$G:$G,MATCH(G532,Herbs!$B:$B,0)))</f>
        <v>Balanced</v>
      </c>
      <c r="L532" s="100"/>
      <c r="M532" s="97"/>
      <c r="N532" s="98" t="str">
        <f t="array" ref="N532">IF(M532="","",INDEX(Herbs!$J:$J,MATCH(M532,Herbs!$B:$B,0)))</f>
        <v/>
      </c>
      <c r="O532" s="98">
        <f t="array" ref="O532">IF(M532:M632="",0, INDEX(Herbs!A:A,MATCH(M532,Herbs!B:B,0)))</f>
        <v>0</v>
      </c>
      <c r="P532" s="100" t="str">
        <f t="array" ref="P532">IF(M532="","", SWITCH(INDEX(Herbs!$A:$A,MATCH(M532,Herbs!$B:$B,0)),1,1,2,3,3,9,4,36,5,180,6,1080,0)*L532)</f>
        <v/>
      </c>
      <c r="Q532" s="101" t="str">
        <f t="array" ref="Q532">IF(M532="","",INDEX(Herbs!$G:$G,MATCH(M532,Herbs!$B:$B,0)))</f>
        <v/>
      </c>
      <c r="R532" s="100"/>
      <c r="S532" s="97"/>
      <c r="T532" s="98" t="str">
        <f t="array" ref="T532">IF(S532="","",INDEX(Herbs!$J:$J,MATCH(S532,Herbs!$B:$B,0)))</f>
        <v/>
      </c>
      <c r="U532" s="98">
        <f t="array" ref="U532">IF(S532:S632="",0, INDEX(Herbs!A:A,MATCH(S532,Herbs!B:B,0)))</f>
        <v>0</v>
      </c>
      <c r="V532" s="100" t="str">
        <f t="array" ref="V532">IF(S532="","", SWITCH(INDEX(Herbs!$A:$A,MATCH(S532,Herbs!$B:$B,0)),1,1,2,3,3,9,4,36,5,180,6,1080,0)*R532)</f>
        <v/>
      </c>
      <c r="W532" s="101" t="str">
        <f t="array" ref="W532">IF(S532="","",INDEX(Herbs!$G:$G,MATCH(S532,Herbs!$B:$B,0)))</f>
        <v/>
      </c>
    </row>
    <row r="533" ht="41.25" customHeight="1">
      <c r="A533" s="82" t="s">
        <v>265</v>
      </c>
      <c r="B533" s="83">
        <v>4.0</v>
      </c>
      <c r="C533" s="84" t="s">
        <v>267</v>
      </c>
      <c r="D533" s="85" t="str">
        <f>C533</f>
        <v>Wisdom Shard Elixir</v>
      </c>
      <c r="E533" s="85" t="s">
        <v>320</v>
      </c>
      <c r="F533" s="86">
        <v>3.0</v>
      </c>
      <c r="G533" s="87" t="s">
        <v>390</v>
      </c>
      <c r="H533" s="88" t="str">
        <f t="array" ref="H533">IF(G533="","",INDEX(Herbs!$J:$J,MATCH(G533,Herbs!$B:$B,0)))</f>
        <v/>
      </c>
      <c r="I533" s="13">
        <f t="array" ref="I533">IF(G533:G632="",0, INDEX(Herbs!A:A,MATCH(G533,Herbs!B:B,0)))</f>
        <v>4</v>
      </c>
      <c r="J533" s="89">
        <f t="array" ref="J533">IF(G533="","", SWITCH(INDEX(Herbs!$A:$A,MATCH(G533,Herbs!$B:$B,0)),1,1,2,3,3,9,4,36,5,180,6,1080,0)*F533)</f>
        <v>108</v>
      </c>
      <c r="K533" s="90" t="str">
        <f t="array" ref="K533">IF(G533="","",INDEX(Herbs!$C:$C,MATCH(G533,Herbs!$B:$B,0)))</f>
        <v>Coalescing</v>
      </c>
      <c r="L533" s="89">
        <v>3.0</v>
      </c>
      <c r="M533" s="91" t="s">
        <v>388</v>
      </c>
      <c r="N533" s="88" t="str">
        <f t="array" ref="N533">IF(M533="","",INDEX(Herbs!$J:$J,MATCH(M533,Herbs!$B:$B,0)))</f>
        <v/>
      </c>
      <c r="O533" s="88">
        <f t="array" ref="O533">IF(M533:M632="",0, INDEX(Herbs!A:A,MATCH(M533,Herbs!B:B,0)))</f>
        <v>4</v>
      </c>
      <c r="P533" s="89">
        <f t="array" ref="P533">IF(M533="","", SWITCH(INDEX(Herbs!$A:$A,MATCH(M533,Herbs!$B:$B,0)),1,1,2,3,3,9,4,36,5,180,6,1080,0)*L533)</f>
        <v>108</v>
      </c>
      <c r="Q533" s="90" t="str">
        <f t="array" ref="Q533">IF(M533="","",INDEX(Herbs!$C:$C,MATCH(M533,Herbs!$B:$B,0)))</f>
        <v>Coalescing</v>
      </c>
      <c r="R533" s="89"/>
      <c r="S533" s="91"/>
      <c r="T533" s="88" t="str">
        <f t="array" ref="T533">IF(S533="","",INDEX(Herbs!$J:$J,MATCH(S533,Herbs!$B:$B,0)))</f>
        <v/>
      </c>
      <c r="U533" s="88">
        <f t="array" ref="U533">IF(S533:S632="",0, INDEX(Herbs!A:A,MATCH(S533,Herbs!B:B,0)))</f>
        <v>0</v>
      </c>
      <c r="V533" s="89" t="str">
        <f t="array" ref="V533">IF(S533="","", SWITCH(INDEX(Herbs!$A:$A,MATCH(S533,Herbs!$B:$B,0)),1,1,2,3,3,9,4,36,5,180,6,1080,0)*R533)</f>
        <v/>
      </c>
      <c r="W533" s="90" t="str">
        <f t="array" ref="W533">IF(S533="","",INDEX(Herbs!$C:$C,MATCH(S533,Herbs!$B:$B,0)))</f>
        <v/>
      </c>
    </row>
    <row r="534" ht="41.25" customHeight="1">
      <c r="C534" s="75"/>
      <c r="D534" s="85" t="str">
        <f>C533</f>
        <v>Wisdom Shard Elixir</v>
      </c>
      <c r="E534" s="85" t="s">
        <v>322</v>
      </c>
      <c r="F534" s="89"/>
      <c r="G534" s="91"/>
      <c r="H534" s="88" t="str">
        <f t="array" ref="H534">IF(G534="","",INDEX(Herbs!$J:$J,MATCH(G534,Herbs!$B:$B,0)))</f>
        <v/>
      </c>
      <c r="I534" s="13">
        <f t="array" ref="I534">IF(G534:G632="",0, INDEX(Herbs!A:A,MATCH(G534,Herbs!B:B,0)))</f>
        <v>0</v>
      </c>
      <c r="J534" s="89" t="str">
        <f t="array" ref="J534">IF(G534="","", SWITCH(INDEX(Herbs!$A:$A,MATCH(G534,Herbs!$B:$B,0)),1,1,2,3,3,9,4,36,5,180,6,1080,0)*F534)</f>
        <v/>
      </c>
      <c r="K534" s="90" t="str">
        <f t="array" ref="K534">IF(G534="","",INDEX(Herbs!$C:$C,MATCH(G534,Herbs!$B:$B,0)))</f>
        <v/>
      </c>
      <c r="L534" s="89"/>
      <c r="M534" s="91"/>
      <c r="N534" s="88" t="str">
        <f t="array" ref="N534">IF(M534="","",INDEX(Herbs!$J:$J,MATCH(M534,Herbs!$B:$B,0)))</f>
        <v/>
      </c>
      <c r="O534" s="88">
        <f t="array" ref="O534">IF(M534:M632="",0, INDEX(Herbs!A:A,MATCH(M534,Herbs!B:B,0)))</f>
        <v>0</v>
      </c>
      <c r="P534" s="89" t="str">
        <f t="array" ref="P534">IF(M534="","", SWITCH(INDEX(Herbs!$A:$A,MATCH(M534,Herbs!$B:$B,0)),1,1,2,3,3,9,4,36,5,180,6,1080,0)*L534)</f>
        <v/>
      </c>
      <c r="Q534" s="90" t="str">
        <f t="array" ref="Q534">IF(M534="","",INDEX(Herbs!$C:$C,MATCH(M534,Herbs!$B:$B,0)))</f>
        <v/>
      </c>
      <c r="R534" s="89"/>
      <c r="S534" s="91"/>
      <c r="T534" s="88" t="str">
        <f t="array" ref="T534">IF(S534="","",INDEX(Herbs!$J:$J,MATCH(S534,Herbs!$B:$B,0)))</f>
        <v/>
      </c>
      <c r="U534" s="88">
        <f t="array" ref="U534">IF(S534:S632="",0, INDEX(Herbs!A:A,MATCH(S534,Herbs!B:B,0)))</f>
        <v>0</v>
      </c>
      <c r="V534" s="89" t="str">
        <f t="array" ref="V534">IF(S534="","", SWITCH(INDEX(Herbs!$A:$A,MATCH(S534,Herbs!$B:$B,0)),1,1,2,3,3,9,4,36,5,180,6,1080,0)*R534)</f>
        <v/>
      </c>
      <c r="W534" s="90" t="str">
        <f t="array" ref="W534">IF(S534="","",INDEX(Herbs!$C:$C,MATCH(S534,Herbs!$B:$B,0)))</f>
        <v/>
      </c>
    </row>
    <row r="535" ht="41.25" customHeight="1">
      <c r="C535" s="75"/>
      <c r="D535" s="85" t="str">
        <f>C533</f>
        <v>Wisdom Shard Elixir</v>
      </c>
      <c r="E535" s="73" t="s">
        <v>323</v>
      </c>
      <c r="F535" s="86">
        <v>2.0</v>
      </c>
      <c r="G535" s="87" t="s">
        <v>375</v>
      </c>
      <c r="H535" s="88" t="str">
        <f t="array" ref="H535">IF(G535="","",INDEX(Herbs!$J:$J,MATCH(G535,Herbs!$B:$B,0)))</f>
        <v/>
      </c>
      <c r="I535" s="13">
        <f t="array" ref="I535">IF(G535:G632="",0, INDEX(Herbs!A:A,MATCH(G535,Herbs!B:B,0)))</f>
        <v>4</v>
      </c>
      <c r="J535" s="89">
        <f t="array" ref="J535">IF(G535="","", SWITCH(INDEX(Herbs!$A:$A,MATCH(G535,Herbs!$B:$B,0)),1,1,2,3,3,9,4,36,5,180,6,1080,0)*F535)</f>
        <v>72</v>
      </c>
      <c r="K535" s="90" t="str">
        <f t="array" ref="K535">IF(G535="","",INDEX(Herbs!$E:$E,MATCH(G535,Herbs!$B:$B,0)))</f>
        <v>Awakening</v>
      </c>
      <c r="L535" s="89">
        <v>8.0</v>
      </c>
      <c r="M535" s="91" t="s">
        <v>328</v>
      </c>
      <c r="N535" s="88" t="str">
        <f t="array" ref="N535">IF(M535="","",INDEX(Herbs!$J:$J,MATCH(M535,Herbs!$B:$B,0)))</f>
        <v/>
      </c>
      <c r="O535" s="88">
        <f t="array" ref="O535">IF(M535:M632="",0, INDEX(Herbs!A:A,MATCH(M535,Herbs!B:B,0)))</f>
        <v>3</v>
      </c>
      <c r="P535" s="89">
        <f t="array" ref="P535">IF(M535="","", SWITCH(INDEX(Herbs!$A:$A,MATCH(M535,Herbs!$B:$B,0)),1,1,2,3,3,9,4,36,5,180,6,1080,0)*L535)</f>
        <v>72</v>
      </c>
      <c r="Q535" s="90" t="str">
        <f t="array" ref="Q535">IF(M535="","",INDEX(Herbs!$E:$E,MATCH(M535,Herbs!$B:$B,0)))</f>
        <v>Awakening</v>
      </c>
      <c r="R535" s="89"/>
      <c r="S535" s="91"/>
      <c r="T535" s="88" t="str">
        <f t="array" ref="T535">IF(S535="","",INDEX(Herbs!$J:$J,MATCH(S535,Herbs!$B:$B,0)))</f>
        <v/>
      </c>
      <c r="U535" s="88">
        <f t="array" ref="U535">IF(S535:S632="",0, INDEX(Herbs!A:A,MATCH(S535,Herbs!B:B,0)))</f>
        <v>0</v>
      </c>
      <c r="V535" s="89" t="str">
        <f t="array" ref="V535">IF(S535="","", SWITCH(INDEX(Herbs!$A:$A,MATCH(S535,Herbs!$B:$B,0)),1,1,2,3,3,9,4,36,5,180,6,1080,0)*R535)</f>
        <v/>
      </c>
      <c r="W535" s="90" t="str">
        <f t="array" ref="W535">IF(S535="","",INDEX(Herbs!$E:$E,MATCH(S535,Herbs!$B:$B,0)))</f>
        <v/>
      </c>
    </row>
    <row r="536" ht="41.25" customHeight="1">
      <c r="C536" s="75"/>
      <c r="D536" s="85" t="str">
        <f>C533</f>
        <v>Wisdom Shard Elixir</v>
      </c>
      <c r="E536" s="73" t="s">
        <v>325</v>
      </c>
      <c r="F536" s="89"/>
      <c r="G536" s="91"/>
      <c r="H536" s="88" t="str">
        <f t="array" ref="H536">IF(G536="","",INDEX(Herbs!$J:$J,MATCH(G536,Herbs!$B:$B,0)))</f>
        <v/>
      </c>
      <c r="I536" s="13">
        <f t="array" ref="I536">IF(G536:G632="",0, INDEX(Herbs!A:A,MATCH(G536,Herbs!B:B,0)))</f>
        <v>0</v>
      </c>
      <c r="J536" s="89" t="str">
        <f t="array" ref="J536">IF(G536="","", SWITCH(INDEX(Herbs!$A:$A,MATCH(G536,Herbs!$B:$B,0)),1,1,2,3,3,9,4,36,5,180,6,1080,0)*F536)</f>
        <v/>
      </c>
      <c r="K536" s="90" t="str">
        <f t="array" ref="K536">IF(G536="","",INDEX(Herbs!$E:$E,MATCH(G536,Herbs!$B:$B,0)))</f>
        <v/>
      </c>
      <c r="L536" s="89"/>
      <c r="M536" s="91"/>
      <c r="N536" s="88" t="str">
        <f t="array" ref="N536">IF(M536="","",INDEX(Herbs!$J:$J,MATCH(M536,Herbs!$B:$B,0)))</f>
        <v/>
      </c>
      <c r="O536" s="88">
        <f t="array" ref="O536">IF(M536:M632="",0, INDEX(Herbs!A:A,MATCH(M536,Herbs!B:B,0)))</f>
        <v>0</v>
      </c>
      <c r="P536" s="89" t="str">
        <f t="array" ref="P536">IF(M536="","", SWITCH(INDEX(Herbs!$A:$A,MATCH(M536,Herbs!$B:$B,0)),1,1,2,3,3,9,4,36,5,180,6,1080,0)*L536)</f>
        <v/>
      </c>
      <c r="Q536" s="90" t="str">
        <f t="array" ref="Q536">IF(M536="","",INDEX(Herbs!$E:$E,MATCH(M536,Herbs!$B:$B,0)))</f>
        <v/>
      </c>
      <c r="R536" s="89"/>
      <c r="S536" s="91"/>
      <c r="T536" s="88" t="str">
        <f t="array" ref="T536">IF(S536="","",INDEX(Herbs!$J:$J,MATCH(S536,Herbs!$B:$B,0)))</f>
        <v/>
      </c>
      <c r="U536" s="88">
        <f t="array" ref="U536">IF(S536:S632="",0, INDEX(Herbs!A:A,MATCH(S536,Herbs!B:B,0)))</f>
        <v>0</v>
      </c>
      <c r="V536" s="89" t="str">
        <f t="array" ref="V536">IF(S536="","", SWITCH(INDEX(Herbs!$A:$A,MATCH(S536,Herbs!$B:$B,0)),1,1,2,3,3,9,4,36,5,180,6,1080,0)*R536)</f>
        <v/>
      </c>
      <c r="W536" s="90" t="str">
        <f t="array" ref="W536">IF(S536="","",INDEX(Herbs!$E:$E,MATCH(S536,Herbs!$B:$B,0)))</f>
        <v/>
      </c>
    </row>
    <row r="537" ht="41.25" customHeight="1">
      <c r="A537" s="92"/>
      <c r="B537" s="92"/>
      <c r="C537" s="93"/>
      <c r="D537" s="94" t="str">
        <f>C533</f>
        <v>Wisdom Shard Elixir</v>
      </c>
      <c r="E537" s="95" t="s">
        <v>326</v>
      </c>
      <c r="F537" s="96">
        <v>1.0</v>
      </c>
      <c r="G537" s="97" t="s">
        <v>360</v>
      </c>
      <c r="H537" s="98" t="str">
        <f t="array" ref="H537">IF(G537="","",INDEX(Herbs!$J:$J,MATCH(G537,Herbs!$B:$B,0)))</f>
        <v/>
      </c>
      <c r="I537" s="99">
        <f t="array" ref="I537">IF(G537:G632="",0, INDEX(Herbs!A:A,MATCH(G537,Herbs!B:B,0)))</f>
        <v>4</v>
      </c>
      <c r="J537" s="100">
        <f t="array" ref="J537">IF(G537="","", SWITCH(INDEX(Herbs!$A:$A,MATCH(G537,Herbs!$B:$B,0)),1,1,2,3,3,9,4,36,5,180,6,1080,0)*F537)</f>
        <v>36</v>
      </c>
      <c r="K537" s="101" t="str">
        <f t="array" ref="K537">IF(G537="","",INDEX(Herbs!$G:$G,MATCH(G537,Herbs!$B:$B,0)))</f>
        <v>Heat</v>
      </c>
      <c r="L537" s="100">
        <v>1.0</v>
      </c>
      <c r="M537" s="97" t="s">
        <v>391</v>
      </c>
      <c r="N537" s="98" t="str">
        <f t="array" ref="N537">IF(M537="","",INDEX(Herbs!$J:$J,MATCH(M537,Herbs!$B:$B,0)))</f>
        <v/>
      </c>
      <c r="O537" s="98">
        <f t="array" ref="O537">IF(M537:M632="",0, INDEX(Herbs!A:A,MATCH(M537,Herbs!B:B,0)))</f>
        <v>4</v>
      </c>
      <c r="P537" s="100">
        <f t="array" ref="P537">IF(M537="","", SWITCH(INDEX(Herbs!$A:$A,MATCH(M537,Herbs!$B:$B,0)),1,1,2,3,3,9,4,36,5,180,6,1080,0)*L537)</f>
        <v>36</v>
      </c>
      <c r="Q537" s="101" t="str">
        <f t="array" ref="Q537">IF(M537="","",INDEX(Herbs!$G:$G,MATCH(M537,Herbs!$B:$B,0)))</f>
        <v>Balanced</v>
      </c>
      <c r="R537" s="100"/>
      <c r="S537" s="97"/>
      <c r="T537" s="98" t="str">
        <f t="array" ref="T537">IF(S537="","",INDEX(Herbs!$J:$J,MATCH(S537,Herbs!$B:$B,0)))</f>
        <v/>
      </c>
      <c r="U537" s="98">
        <f t="array" ref="U537">IF(S537:S632="",0, INDEX(Herbs!A:A,MATCH(S537,Herbs!B:B,0)))</f>
        <v>0</v>
      </c>
      <c r="V537" s="100" t="str">
        <f t="array" ref="V537">IF(S537="","", SWITCH(INDEX(Herbs!$A:$A,MATCH(S537,Herbs!$B:$B,0)),1,1,2,3,3,9,4,36,5,180,6,1080,0)*R537)</f>
        <v/>
      </c>
      <c r="W537" s="101" t="str">
        <f t="array" ref="W537">IF(S537="","",INDEX(Herbs!$G:$G,MATCH(S537,Herbs!$B:$B,0)))</f>
        <v/>
      </c>
    </row>
    <row r="538" ht="41.25" customHeight="1">
      <c r="A538" s="82" t="s">
        <v>265</v>
      </c>
      <c r="B538" s="83">
        <v>5.0</v>
      </c>
      <c r="C538" s="84" t="s">
        <v>269</v>
      </c>
      <c r="D538" s="85" t="str">
        <f>C538</f>
        <v>Wisdom Orb Elixir</v>
      </c>
      <c r="E538" s="85" t="s">
        <v>320</v>
      </c>
      <c r="F538" s="86">
        <v>5.0</v>
      </c>
      <c r="G538" s="87" t="s">
        <v>390</v>
      </c>
      <c r="H538" s="88" t="str">
        <f t="array" ref="H538">IF(G538="","",INDEX(Herbs!$J:$J,MATCH(G538,Herbs!$B:$B,0)))</f>
        <v/>
      </c>
      <c r="I538" s="13">
        <f t="array" ref="I538">IF(G538:G632="",0, INDEX(Herbs!A:A,MATCH(G538,Herbs!B:B,0)))</f>
        <v>4</v>
      </c>
      <c r="J538" s="89">
        <f t="array" ref="J538">IF(G538="","", SWITCH(INDEX(Herbs!$A:$A,MATCH(G538,Herbs!$B:$B,0)),1,1,2,3,3,9,4,36,5,180,6,1080,0)*F538)</f>
        <v>180</v>
      </c>
      <c r="K538" s="90" t="str">
        <f t="array" ref="K538">IF(G538="","",INDEX(Herbs!$C:$C,MATCH(G538,Herbs!$B:$B,0)))</f>
        <v>Coalescing</v>
      </c>
      <c r="L538" s="86"/>
      <c r="M538" s="87"/>
      <c r="N538" s="88" t="str">
        <f t="array" ref="N538">IF(M538="","",INDEX(Herbs!$J:$J,MATCH(M538,Herbs!$B:$B,0)))</f>
        <v/>
      </c>
      <c r="O538" s="88">
        <f t="array" ref="O538">IF(M538:M632="",0, INDEX(Herbs!A:A,MATCH(M538,Herbs!B:B,0)))</f>
        <v>0</v>
      </c>
      <c r="P538" s="89" t="str">
        <f t="array" ref="P538">IF(M538="","", SWITCH(INDEX(Herbs!$A:$A,MATCH(M538,Herbs!$B:$B,0)),1,1,2,3,3,9,4,36,5,180,6,1080,0)*L538)</f>
        <v/>
      </c>
      <c r="Q538" s="90" t="str">
        <f t="array" ref="Q538">IF(M538="","",INDEX(Herbs!$C:$C,MATCH(M538,Herbs!$B:$B,0)))</f>
        <v/>
      </c>
      <c r="R538" s="89"/>
      <c r="S538" s="91"/>
      <c r="T538" s="88" t="str">
        <f t="array" ref="T538">IF(S538="","",INDEX(Herbs!$J:$J,MATCH(S538,Herbs!$B:$B,0)))</f>
        <v/>
      </c>
      <c r="U538" s="88">
        <f t="array" ref="U538">IF(S538:S632="",0, INDEX(Herbs!A:A,MATCH(S538,Herbs!B:B,0)))</f>
        <v>0</v>
      </c>
      <c r="V538" s="89" t="str">
        <f t="array" ref="V538">IF(S538="","", SWITCH(INDEX(Herbs!$A:$A,MATCH(S538,Herbs!$B:$B,0)),1,1,2,3,3,9,4,36,5,180,6,1080,0)*R538)</f>
        <v/>
      </c>
      <c r="W538" s="90" t="str">
        <f t="array" ref="W538">IF(S538="","",INDEX(Herbs!$C:$C,MATCH(S538,Herbs!$B:$B,0)))</f>
        <v/>
      </c>
    </row>
    <row r="539" ht="41.25" customHeight="1">
      <c r="C539" s="75"/>
      <c r="D539" s="85" t="str">
        <f>C538</f>
        <v>Wisdom Orb Elixir</v>
      </c>
      <c r="E539" s="85" t="s">
        <v>322</v>
      </c>
      <c r="F539" s="89"/>
      <c r="G539" s="91"/>
      <c r="H539" s="88" t="str">
        <f t="array" ref="H539">IF(G539="","",INDEX(Herbs!$J:$J,MATCH(G539,Herbs!$B:$B,0)))</f>
        <v/>
      </c>
      <c r="I539" s="13">
        <f t="array" ref="I539">IF(G539:G632="",0, INDEX(Herbs!A:A,MATCH(G539,Herbs!B:B,0)))</f>
        <v>0</v>
      </c>
      <c r="J539" s="89" t="str">
        <f t="array" ref="J539">IF(G539="","", SWITCH(INDEX(Herbs!$A:$A,MATCH(G539,Herbs!$B:$B,0)),1,1,2,3,3,9,4,36,5,180,6,1080,0)*F539)</f>
        <v/>
      </c>
      <c r="K539" s="90" t="str">
        <f t="array" ref="K539">IF(G539="","",INDEX(Herbs!$C:$C,MATCH(G539,Herbs!$B:$B,0)))</f>
        <v/>
      </c>
      <c r="L539" s="89"/>
      <c r="M539" s="91"/>
      <c r="N539" s="88" t="str">
        <f t="array" ref="N539">IF(M539="","",INDEX(Herbs!$J:$J,MATCH(M539,Herbs!$B:$B,0)))</f>
        <v/>
      </c>
      <c r="O539" s="88">
        <f t="array" ref="O539">IF(M539:M632="",0, INDEX(Herbs!A:A,MATCH(M539,Herbs!B:B,0)))</f>
        <v>0</v>
      </c>
      <c r="P539" s="89" t="str">
        <f t="array" ref="P539">IF(M539="","", SWITCH(INDEX(Herbs!$A:$A,MATCH(M539,Herbs!$B:$B,0)),1,1,2,3,3,9,4,36,5,180,6,1080,0)*L539)</f>
        <v/>
      </c>
      <c r="Q539" s="90" t="str">
        <f t="array" ref="Q539">IF(M539="","",INDEX(Herbs!$C:$C,MATCH(M539,Herbs!$B:$B,0)))</f>
        <v/>
      </c>
      <c r="R539" s="89"/>
      <c r="S539" s="91"/>
      <c r="T539" s="88" t="str">
        <f t="array" ref="T539">IF(S539="","",INDEX(Herbs!$J:$J,MATCH(S539,Herbs!$B:$B,0)))</f>
        <v/>
      </c>
      <c r="U539" s="88">
        <f t="array" ref="U539">IF(S539:S632="",0, INDEX(Herbs!A:A,MATCH(S539,Herbs!B:B,0)))</f>
        <v>0</v>
      </c>
      <c r="V539" s="89" t="str">
        <f t="array" ref="V539">IF(S539="","", SWITCH(INDEX(Herbs!$A:$A,MATCH(S539,Herbs!$B:$B,0)),1,1,2,3,3,9,4,36,5,180,6,1080,0)*R539)</f>
        <v/>
      </c>
      <c r="W539" s="90" t="str">
        <f t="array" ref="W539">IF(S539="","",INDEX(Herbs!$C:$C,MATCH(S539,Herbs!$B:$B,0)))</f>
        <v/>
      </c>
    </row>
    <row r="540" ht="41.25" customHeight="1">
      <c r="C540" s="75"/>
      <c r="D540" s="85" t="str">
        <f>C538</f>
        <v>Wisdom Orb Elixir</v>
      </c>
      <c r="E540" s="73" t="s">
        <v>323</v>
      </c>
      <c r="F540" s="86">
        <v>1.0</v>
      </c>
      <c r="G540" s="87" t="s">
        <v>382</v>
      </c>
      <c r="H540" s="88" t="str">
        <f t="array" ref="H540">IF(G540="","",INDEX(Herbs!$J:$J,MATCH(G540,Herbs!$B:$B,0)))</f>
        <v/>
      </c>
      <c r="I540" s="13">
        <f t="array" ref="I540">IF(G540:G632="",0, INDEX(Herbs!A:A,MATCH(G540,Herbs!B:B,0)))</f>
        <v>5</v>
      </c>
      <c r="J540" s="89">
        <f t="array" ref="J540">IF(G540="","", SWITCH(INDEX(Herbs!$A:$A,MATCH(G540,Herbs!$B:$B,0)),1,1,2,3,3,9,4,36,5,180,6,1080,0)*F540)</f>
        <v>180</v>
      </c>
      <c r="K540" s="90" t="str">
        <f t="array" ref="K540">IF(G540="","",INDEX(Herbs!$E:$E,MATCH(G540,Herbs!$B:$B,0)))</f>
        <v>Awakening</v>
      </c>
      <c r="L540" s="86"/>
      <c r="M540" s="87"/>
      <c r="N540" s="88" t="str">
        <f t="array" ref="N540">IF(M540="","",INDEX(Herbs!$J:$J,MATCH(M540,Herbs!$B:$B,0)))</f>
        <v/>
      </c>
      <c r="O540" s="88">
        <f t="array" ref="O540">IF(M540:M632="",0, INDEX(Herbs!A:A,MATCH(M540,Herbs!B:B,0)))</f>
        <v>0</v>
      </c>
      <c r="P540" s="89" t="str">
        <f t="array" ref="P540">IF(M540="","", SWITCH(INDEX(Herbs!$A:$A,MATCH(M540,Herbs!$B:$B,0)),1,1,2,3,3,9,4,36,5,180,6,1080,0)*L540)</f>
        <v/>
      </c>
      <c r="Q540" s="90" t="str">
        <f t="array" ref="Q540">IF(M540="","",INDEX(Herbs!$E:$E,MATCH(M540,Herbs!$B:$B,0)))</f>
        <v/>
      </c>
      <c r="R540" s="89"/>
      <c r="S540" s="91"/>
      <c r="T540" s="88" t="str">
        <f t="array" ref="T540">IF(S540="","",INDEX(Herbs!$J:$J,MATCH(S540,Herbs!$B:$B,0)))</f>
        <v/>
      </c>
      <c r="U540" s="88">
        <f t="array" ref="U540">IF(S540:S632="",0, INDEX(Herbs!A:A,MATCH(S540,Herbs!B:B,0)))</f>
        <v>0</v>
      </c>
      <c r="V540" s="89" t="str">
        <f t="array" ref="V540">IF(S540="","", SWITCH(INDEX(Herbs!$A:$A,MATCH(S540,Herbs!$B:$B,0)),1,1,2,3,3,9,4,36,5,180,6,1080,0)*R540)</f>
        <v/>
      </c>
      <c r="W540" s="90" t="str">
        <f t="array" ref="W540">IF(S540="","",INDEX(Herbs!$E:$E,MATCH(S540,Herbs!$B:$B,0)))</f>
        <v/>
      </c>
    </row>
    <row r="541" ht="41.25" customHeight="1">
      <c r="C541" s="75"/>
      <c r="D541" s="85" t="str">
        <f>C538</f>
        <v>Wisdom Orb Elixir</v>
      </c>
      <c r="E541" s="73" t="s">
        <v>325</v>
      </c>
      <c r="F541" s="89">
        <v>1.0</v>
      </c>
      <c r="G541" s="91" t="s">
        <v>428</v>
      </c>
      <c r="H541" s="88" t="str">
        <f t="array" ref="H541">IF(G541="","",INDEX(Herbs!$J:$J,MATCH(G541,Herbs!$B:$B,0)))</f>
        <v/>
      </c>
      <c r="I541" s="13">
        <f t="array" ref="I541">IF(G541:G632="",0, INDEX(Herbs!A:A,MATCH(G541,Herbs!B:B,0)))</f>
        <v>5</v>
      </c>
      <c r="J541" s="89">
        <f t="array" ref="J541">IF(G541="","", SWITCH(INDEX(Herbs!$A:$A,MATCH(G541,Herbs!$B:$B,0)),1,1,2,3,3,9,4,36,5,180,6,1080,0)*F541)</f>
        <v>180</v>
      </c>
      <c r="K541" s="90" t="str">
        <f t="array" ref="K541">IF(G541="","",INDEX(Herbs!$E:$E,MATCH(G541,Herbs!$B:$B,0)))</f>
        <v>Harmonizing</v>
      </c>
      <c r="L541" s="89"/>
      <c r="M541" s="91"/>
      <c r="N541" s="88" t="str">
        <f t="array" ref="N541">IF(M541="","",INDEX(Herbs!$J:$J,MATCH(M541,Herbs!$B:$B,0)))</f>
        <v/>
      </c>
      <c r="O541" s="88">
        <f t="array" ref="O541">IF(M541:M632="",0, INDEX(Herbs!A:A,MATCH(M541,Herbs!B:B,0)))</f>
        <v>0</v>
      </c>
      <c r="P541" s="89" t="str">
        <f t="array" ref="P541">IF(M541="","", SWITCH(INDEX(Herbs!$A:$A,MATCH(M541,Herbs!$B:$B,0)),1,1,2,3,3,9,4,36,5,180,6,1080,0)*L541)</f>
        <v/>
      </c>
      <c r="Q541" s="90" t="str">
        <f t="array" ref="Q541">IF(M541="","",INDEX(Herbs!$E:$E,MATCH(M541,Herbs!$B:$B,0)))</f>
        <v/>
      </c>
      <c r="R541" s="89"/>
      <c r="S541" s="91"/>
      <c r="T541" s="88" t="str">
        <f t="array" ref="T541">IF(S541="","",INDEX(Herbs!$J:$J,MATCH(S541,Herbs!$B:$B,0)))</f>
        <v/>
      </c>
      <c r="U541" s="88">
        <f t="array" ref="U541">IF(S541:S632="",0, INDEX(Herbs!A:A,MATCH(S541,Herbs!B:B,0)))</f>
        <v>0</v>
      </c>
      <c r="V541" s="89" t="str">
        <f t="array" ref="V541">IF(S541="","", SWITCH(INDEX(Herbs!$A:$A,MATCH(S541,Herbs!$B:$B,0)),1,1,2,3,3,9,4,36,5,180,6,1080,0)*R541)</f>
        <v/>
      </c>
      <c r="W541" s="90" t="str">
        <f t="array" ref="W541">IF(S541="","",INDEX(Herbs!$E:$E,MATCH(S541,Herbs!$B:$B,0)))</f>
        <v/>
      </c>
    </row>
    <row r="542" ht="41.25" customHeight="1">
      <c r="A542" s="92"/>
      <c r="B542" s="92"/>
      <c r="C542" s="93"/>
      <c r="D542" s="94" t="str">
        <f>C538</f>
        <v>Wisdom Orb Elixir</v>
      </c>
      <c r="E542" s="95" t="s">
        <v>326</v>
      </c>
      <c r="F542" s="96">
        <v>1.0</v>
      </c>
      <c r="G542" s="97" t="s">
        <v>360</v>
      </c>
      <c r="H542" s="98" t="str">
        <f t="array" ref="H542">IF(G542="","",INDEX(Herbs!$J:$J,MATCH(G542,Herbs!$B:$B,0)))</f>
        <v/>
      </c>
      <c r="I542" s="99">
        <f t="array" ref="I542">IF(G542:G632="",0, INDEX(Herbs!A:A,MATCH(G542,Herbs!B:B,0)))</f>
        <v>4</v>
      </c>
      <c r="J542" s="100">
        <f t="array" ref="J542">IF(G542="","", SWITCH(INDEX(Herbs!$A:$A,MATCH(G542,Herbs!$B:$B,0)),1,1,2,3,3,9,4,36,5,180,6,1080,0)*F542)</f>
        <v>36</v>
      </c>
      <c r="K542" s="101" t="str">
        <f t="array" ref="K542">IF(G542="","",INDEX(Herbs!$G:$G,MATCH(G542,Herbs!$B:$B,0)))</f>
        <v>Heat</v>
      </c>
      <c r="L542" s="96"/>
      <c r="M542" s="97"/>
      <c r="N542" s="98" t="str">
        <f t="array" ref="N542">IF(M542="","",INDEX(Herbs!$J:$J,MATCH(M542,Herbs!$B:$B,0)))</f>
        <v/>
      </c>
      <c r="O542" s="98">
        <f t="array" ref="O542">IF(M542:M632="",0, INDEX(Herbs!A:A,MATCH(M542,Herbs!B:B,0)))</f>
        <v>0</v>
      </c>
      <c r="P542" s="100" t="str">
        <f t="array" ref="P542">IF(M542="","", SWITCH(INDEX(Herbs!$A:$A,MATCH(M542,Herbs!$B:$B,0)),1,1,2,3,3,9,4,36,5,180,6,1080,0)*L542)</f>
        <v/>
      </c>
      <c r="Q542" s="101" t="str">
        <f t="array" ref="Q542">IF(M542="","",INDEX(Herbs!$G:$G,MATCH(M542,Herbs!$B:$B,0)))</f>
        <v/>
      </c>
      <c r="R542" s="100"/>
      <c r="S542" s="97"/>
      <c r="T542" s="98" t="str">
        <f t="array" ref="T542">IF(S542="","",INDEX(Herbs!$J:$J,MATCH(S542,Herbs!$B:$B,0)))</f>
        <v/>
      </c>
      <c r="U542" s="98">
        <f t="array" ref="U542">IF(S542:S632="",0, INDEX(Herbs!A:A,MATCH(S542,Herbs!B:B,0)))</f>
        <v>0</v>
      </c>
      <c r="V542" s="100" t="str">
        <f t="array" ref="V542">IF(S542="","", SWITCH(INDEX(Herbs!$A:$A,MATCH(S542,Herbs!$B:$B,0)),1,1,2,3,3,9,4,36,5,180,6,1080,0)*R542)</f>
        <v/>
      </c>
      <c r="W542" s="101" t="str">
        <f t="array" ref="W542">IF(S542="","",INDEX(Herbs!$G:$G,MATCH(S542,Herbs!$B:$B,0)))</f>
        <v/>
      </c>
    </row>
    <row r="543" ht="41.25" customHeight="1">
      <c r="A543" s="82" t="s">
        <v>265</v>
      </c>
      <c r="B543" s="83">
        <v>6.0</v>
      </c>
      <c r="C543" s="84" t="s">
        <v>271</v>
      </c>
      <c r="D543" s="85" t="str">
        <f>C543</f>
        <v>Divine Wisdom Elixir</v>
      </c>
      <c r="E543" s="85" t="s">
        <v>320</v>
      </c>
      <c r="F543" s="86">
        <v>1.0</v>
      </c>
      <c r="G543" s="87" t="s">
        <v>396</v>
      </c>
      <c r="H543" s="88" t="str">
        <f t="array" ref="H543">IF(G543="","",INDEX(Herbs!$J:$J,MATCH(G543,Herbs!$B:$B,0)))</f>
        <v/>
      </c>
      <c r="I543" s="13">
        <f t="array" ref="I543">IF(G543:G632="",0, INDEX(Herbs!A:A,MATCH(G543,Herbs!B:B,0)))</f>
        <v>5</v>
      </c>
      <c r="J543" s="89">
        <f t="array" ref="J543">IF(G543="","", SWITCH(INDEX(Herbs!$A:$A,MATCH(G543,Herbs!$B:$B,0)),1,1,2,3,3,9,4,36,5,180,6,1080,0)*F543)</f>
        <v>180</v>
      </c>
      <c r="K543" s="90" t="str">
        <f t="array" ref="K543">IF(G543="","",INDEX(Herbs!$C:$C,MATCH(G543,Herbs!$B:$B,0)))</f>
        <v>Coalescing</v>
      </c>
      <c r="L543" s="89"/>
      <c r="M543" s="91"/>
      <c r="N543" s="88" t="str">
        <f t="array" ref="N543">IF(M543="","",INDEX(Herbs!$J:$J,MATCH(M543,Herbs!$B:$B,0)))</f>
        <v/>
      </c>
      <c r="O543" s="88">
        <f t="array" ref="O543">IF(M543:M632="",0, INDEX(Herbs!A:A,MATCH(M543,Herbs!B:B,0)))</f>
        <v>0</v>
      </c>
      <c r="P543" s="89" t="str">
        <f t="array" ref="P543">IF(M543="","", SWITCH(INDEX(Herbs!$A:$A,MATCH(M543,Herbs!$B:$B,0)),1,1,2,3,3,9,4,36,5,180,6,1080,0)*L543)</f>
        <v/>
      </c>
      <c r="Q543" s="90" t="str">
        <f t="array" ref="Q543">IF(M543="","",INDEX(Herbs!$C:$C,MATCH(M543,Herbs!$B:$B,0)))</f>
        <v/>
      </c>
      <c r="R543" s="89"/>
      <c r="S543" s="91"/>
      <c r="T543" s="88" t="str">
        <f t="array" ref="T543">IF(S543="","",INDEX(Herbs!$J:$J,MATCH(S543,Herbs!$B:$B,0)))</f>
        <v/>
      </c>
      <c r="U543" s="88">
        <f t="array" ref="U543">IF(S543:S632="",0, INDEX(Herbs!A:A,MATCH(S543,Herbs!B:B,0)))</f>
        <v>0</v>
      </c>
      <c r="V543" s="89" t="str">
        <f t="array" ref="V543">IF(S543="","", SWITCH(INDEX(Herbs!$A:$A,MATCH(S543,Herbs!$B:$B,0)),1,1,2,3,3,9,4,36,5,180,6,1080,0)*R543)</f>
        <v/>
      </c>
      <c r="W543" s="90" t="str">
        <f t="array" ref="W543">IF(S543="","",INDEX(Herbs!$C:$C,MATCH(S543,Herbs!$B:$B,0)))</f>
        <v/>
      </c>
    </row>
    <row r="544" ht="41.25" customHeight="1">
      <c r="C544" s="75"/>
      <c r="D544" s="85" t="str">
        <f>C543</f>
        <v>Divine Wisdom Elixir</v>
      </c>
      <c r="E544" s="85" t="s">
        <v>322</v>
      </c>
      <c r="F544" s="89"/>
      <c r="G544" s="91"/>
      <c r="H544" s="88" t="str">
        <f t="array" ref="H544">IF(G544="","",INDEX(Herbs!$J:$J,MATCH(G544,Herbs!$B:$B,0)))</f>
        <v/>
      </c>
      <c r="I544" s="13">
        <f t="array" ref="I544">IF(G544:G632="",0, INDEX(Herbs!A:A,MATCH(G544,Herbs!B:B,0)))</f>
        <v>0</v>
      </c>
      <c r="J544" s="89" t="str">
        <f t="array" ref="J544">IF(G544="","", SWITCH(INDEX(Herbs!$A:$A,MATCH(G544,Herbs!$B:$B,0)),1,1,2,3,3,9,4,36,5,180,6,1080,0)*F544)</f>
        <v/>
      </c>
      <c r="K544" s="90" t="str">
        <f t="array" ref="K544">IF(G544="","",INDEX(Herbs!$C:$C,MATCH(G544,Herbs!$B:$B,0)))</f>
        <v/>
      </c>
      <c r="L544" s="89"/>
      <c r="M544" s="91"/>
      <c r="N544" s="88" t="str">
        <f t="array" ref="N544">IF(M544="","",INDEX(Herbs!$J:$J,MATCH(M544,Herbs!$B:$B,0)))</f>
        <v/>
      </c>
      <c r="O544" s="88">
        <f t="array" ref="O544">IF(M544:M632="",0, INDEX(Herbs!A:A,MATCH(M544,Herbs!B:B,0)))</f>
        <v>0</v>
      </c>
      <c r="P544" s="89" t="str">
        <f t="array" ref="P544">IF(M544="","", SWITCH(INDEX(Herbs!$A:$A,MATCH(M544,Herbs!$B:$B,0)),1,1,2,3,3,9,4,36,5,180,6,1080,0)*L544)</f>
        <v/>
      </c>
      <c r="Q544" s="90" t="str">
        <f t="array" ref="Q544">IF(M544="","",INDEX(Herbs!$C:$C,MATCH(M544,Herbs!$B:$B,0)))</f>
        <v/>
      </c>
      <c r="R544" s="89"/>
      <c r="S544" s="91"/>
      <c r="T544" s="88" t="str">
        <f t="array" ref="T544">IF(S544="","",INDEX(Herbs!$J:$J,MATCH(S544,Herbs!$B:$B,0)))</f>
        <v/>
      </c>
      <c r="U544" s="88">
        <f t="array" ref="U544">IF(S544:S632="",0, INDEX(Herbs!A:A,MATCH(S544,Herbs!B:B,0)))</f>
        <v>0</v>
      </c>
      <c r="V544" s="89" t="str">
        <f t="array" ref="V544">IF(S544="","", SWITCH(INDEX(Herbs!$A:$A,MATCH(S544,Herbs!$B:$B,0)),1,1,2,3,3,9,4,36,5,180,6,1080,0)*R544)</f>
        <v/>
      </c>
      <c r="W544" s="90" t="str">
        <f t="array" ref="W544">IF(S544="","",INDEX(Herbs!$C:$C,MATCH(S544,Herbs!$B:$B,0)))</f>
        <v/>
      </c>
    </row>
    <row r="545" ht="41.25" customHeight="1">
      <c r="C545" s="75"/>
      <c r="D545" s="85" t="str">
        <f>C543</f>
        <v>Divine Wisdom Elixir</v>
      </c>
      <c r="E545" s="73" t="s">
        <v>323</v>
      </c>
      <c r="F545" s="86">
        <v>2.0</v>
      </c>
      <c r="G545" s="87" t="s">
        <v>382</v>
      </c>
      <c r="H545" s="88" t="str">
        <f t="array" ref="H545">IF(G545="","",INDEX(Herbs!$J:$J,MATCH(G545,Herbs!$B:$B,0)))</f>
        <v/>
      </c>
      <c r="I545" s="13">
        <f t="array" ref="I545">IF(G545:G632="",0, INDEX(Herbs!A:A,MATCH(G545,Herbs!B:B,0)))</f>
        <v>5</v>
      </c>
      <c r="J545" s="89">
        <f t="array" ref="J545">IF(G545="","", SWITCH(INDEX(Herbs!$A:$A,MATCH(G545,Herbs!$B:$B,0)),1,1,2,3,3,9,4,36,5,180,6,1080,0)*F545)</f>
        <v>360</v>
      </c>
      <c r="K545" s="90" t="str">
        <f t="array" ref="K545">IF(G545="","",INDEX(Herbs!$E:$E,MATCH(G545,Herbs!$B:$B,0)))</f>
        <v>Awakening</v>
      </c>
      <c r="L545" s="89"/>
      <c r="M545" s="91"/>
      <c r="N545" s="88" t="str">
        <f t="array" ref="N545">IF(M545="","",INDEX(Herbs!$J:$J,MATCH(M545,Herbs!$B:$B,0)))</f>
        <v/>
      </c>
      <c r="O545" s="88">
        <f t="array" ref="O545">IF(M545:M632="",0, INDEX(Herbs!A:A,MATCH(M545,Herbs!B:B,0)))</f>
        <v>0</v>
      </c>
      <c r="P545" s="89" t="str">
        <f t="array" ref="P545">IF(M545="","", SWITCH(INDEX(Herbs!$A:$A,MATCH(M545,Herbs!$B:$B,0)),1,1,2,3,3,9,4,36,5,180,6,1080,0)*L545)</f>
        <v/>
      </c>
      <c r="Q545" s="90" t="str">
        <f t="array" ref="Q545">IF(M545="","",INDEX(Herbs!$E:$E,MATCH(M545,Herbs!$B:$B,0)))</f>
        <v/>
      </c>
      <c r="R545" s="89"/>
      <c r="S545" s="91"/>
      <c r="T545" s="88" t="str">
        <f t="array" ref="T545">IF(S545="","",INDEX(Herbs!$J:$J,MATCH(S545,Herbs!$B:$B,0)))</f>
        <v/>
      </c>
      <c r="U545" s="88">
        <f t="array" ref="U545">IF(S545:S632="",0, INDEX(Herbs!A:A,MATCH(S545,Herbs!B:B,0)))</f>
        <v>0</v>
      </c>
      <c r="V545" s="89" t="str">
        <f t="array" ref="V545">IF(S545="","", SWITCH(INDEX(Herbs!$A:$A,MATCH(S545,Herbs!$B:$B,0)),1,1,2,3,3,9,4,36,5,180,6,1080,0)*R545)</f>
        <v/>
      </c>
      <c r="W545" s="90" t="str">
        <f t="array" ref="W545">IF(S545="","",INDEX(Herbs!$E:$E,MATCH(S545,Herbs!$B:$B,0)))</f>
        <v/>
      </c>
    </row>
    <row r="546" ht="41.25" customHeight="1">
      <c r="C546" s="75"/>
      <c r="D546" s="85" t="str">
        <f>C543</f>
        <v>Divine Wisdom Elixir</v>
      </c>
      <c r="E546" s="73" t="s">
        <v>325</v>
      </c>
      <c r="F546" s="86"/>
      <c r="G546" s="87"/>
      <c r="H546" s="88" t="str">
        <f t="array" ref="H546">IF(G546="","",INDEX(Herbs!$J:$J,MATCH(G546,Herbs!$B:$B,0)))</f>
        <v/>
      </c>
      <c r="I546" s="13">
        <f t="array" ref="I546">IF(G546:G632="",0, INDEX(Herbs!A:A,MATCH(G546,Herbs!B:B,0)))</f>
        <v>0</v>
      </c>
      <c r="J546" s="89" t="str">
        <f t="array" ref="J546">IF(G546="","", SWITCH(INDEX(Herbs!$A:$A,MATCH(G546,Herbs!$B:$B,0)),1,1,2,3,3,9,4,36,5,180,6,1080,0)*F546)</f>
        <v/>
      </c>
      <c r="K546" s="90" t="str">
        <f t="array" ref="K546">IF(G546="","",INDEX(Herbs!$E:$E,MATCH(G546,Herbs!$B:$B,0)))</f>
        <v/>
      </c>
      <c r="L546" s="89"/>
      <c r="M546" s="91"/>
      <c r="N546" s="88" t="str">
        <f t="array" ref="N546">IF(M546="","",INDEX(Herbs!$J:$J,MATCH(M546,Herbs!$B:$B,0)))</f>
        <v/>
      </c>
      <c r="O546" s="88">
        <f t="array" ref="O546">IF(M546:M632="",0, INDEX(Herbs!A:A,MATCH(M546,Herbs!B:B,0)))</f>
        <v>0</v>
      </c>
      <c r="P546" s="89" t="str">
        <f t="array" ref="P546">IF(M546="","", SWITCH(INDEX(Herbs!$A:$A,MATCH(M546,Herbs!$B:$B,0)),1,1,2,3,3,9,4,36,5,180,6,1080,0)*L546)</f>
        <v/>
      </c>
      <c r="Q546" s="90" t="str">
        <f t="array" ref="Q546">IF(M546="","",INDEX(Herbs!$E:$E,MATCH(M546,Herbs!$B:$B,0)))</f>
        <v/>
      </c>
      <c r="R546" s="89"/>
      <c r="S546" s="91"/>
      <c r="T546" s="88" t="str">
        <f t="array" ref="T546">IF(S546="","",INDEX(Herbs!$J:$J,MATCH(S546,Herbs!$B:$B,0)))</f>
        <v/>
      </c>
      <c r="U546" s="88">
        <f t="array" ref="U546">IF(S546:S632="",0, INDEX(Herbs!A:A,MATCH(S546,Herbs!B:B,0)))</f>
        <v>0</v>
      </c>
      <c r="V546" s="89" t="str">
        <f t="array" ref="V546">IF(S546="","", SWITCH(INDEX(Herbs!$A:$A,MATCH(S546,Herbs!$B:$B,0)),1,1,2,3,3,9,4,36,5,180,6,1080,0)*R546)</f>
        <v/>
      </c>
      <c r="W546" s="90" t="str">
        <f t="array" ref="W546">IF(S546="","",INDEX(Herbs!$E:$E,MATCH(S546,Herbs!$B:$B,0)))</f>
        <v/>
      </c>
    </row>
    <row r="547" ht="41.25" customHeight="1">
      <c r="A547" s="92"/>
      <c r="B547" s="92"/>
      <c r="C547" s="93"/>
      <c r="D547" s="94" t="str">
        <f>C543</f>
        <v>Divine Wisdom Elixir</v>
      </c>
      <c r="E547" s="95" t="s">
        <v>326</v>
      </c>
      <c r="F547" s="96">
        <v>1.0</v>
      </c>
      <c r="G547" s="97" t="s">
        <v>394</v>
      </c>
      <c r="H547" s="98" t="str">
        <f t="array" ref="H547">IF(G547="","",INDEX(Herbs!$J:$J,MATCH(G547,Herbs!$B:$B,0)))</f>
        <v/>
      </c>
      <c r="I547" s="99">
        <f t="array" ref="I547">IF(G547:G632="",0, INDEX(Herbs!A:A,MATCH(G547,Herbs!B:B,0)))</f>
        <v>5</v>
      </c>
      <c r="J547" s="100">
        <f t="array" ref="J547">IF(G547="","", SWITCH(INDEX(Herbs!$A:$A,MATCH(G547,Herbs!$B:$B,0)),1,1,2,3,3,9,4,36,5,180,6,1080,0)*F547)</f>
        <v>180</v>
      </c>
      <c r="K547" s="101" t="str">
        <f t="array" ref="K547">IF(G547="","",INDEX(Herbs!$G:$G,MATCH(G547,Herbs!$B:$B,0)))</f>
        <v>Balanced</v>
      </c>
      <c r="L547" s="100"/>
      <c r="M547" s="97"/>
      <c r="N547" s="98" t="str">
        <f t="array" ref="N547">IF(M547="","",INDEX(Herbs!$J:$J,MATCH(M547,Herbs!$B:$B,0)))</f>
        <v/>
      </c>
      <c r="O547" s="98">
        <f t="array" ref="O547">IF(M547:M632="",0, INDEX(Herbs!A:A,MATCH(M547,Herbs!B:B,0)))</f>
        <v>0</v>
      </c>
      <c r="P547" s="100" t="str">
        <f t="array" ref="P547">IF(M547="","", SWITCH(INDEX(Herbs!$A:$A,MATCH(M547,Herbs!$B:$B,0)),1,1,2,3,3,9,4,36,5,180,6,1080,0)*L547)</f>
        <v/>
      </c>
      <c r="Q547" s="101" t="str">
        <f t="array" ref="Q547">IF(M547="","",INDEX(Herbs!$G:$G,MATCH(M547,Herbs!$B:$B,0)))</f>
        <v/>
      </c>
      <c r="R547" s="100"/>
      <c r="S547" s="97"/>
      <c r="T547" s="98" t="str">
        <f t="array" ref="T547">IF(S547="","",INDEX(Herbs!$J:$J,MATCH(S547,Herbs!$B:$B,0)))</f>
        <v/>
      </c>
      <c r="U547" s="98">
        <f t="array" ref="U547">IF(S547:S632="",0, INDEX(Herbs!A:A,MATCH(S547,Herbs!B:B,0)))</f>
        <v>0</v>
      </c>
      <c r="V547" s="100" t="str">
        <f t="array" ref="V547">IF(S547="","", SWITCH(INDEX(Herbs!$A:$A,MATCH(S547,Herbs!$B:$B,0)),1,1,2,3,3,9,4,36,5,180,6,1080,0)*R547)</f>
        <v/>
      </c>
      <c r="W547" s="101" t="str">
        <f t="array" ref="W547">IF(S547="","",INDEX(Herbs!$G:$G,MATCH(S547,Herbs!$B:$B,0)))</f>
        <v/>
      </c>
    </row>
    <row r="548" ht="41.25" customHeight="1">
      <c r="A548" s="82" t="s">
        <v>275</v>
      </c>
      <c r="B548" s="83">
        <v>3.0</v>
      </c>
      <c r="C548" s="84" t="s">
        <v>274</v>
      </c>
      <c r="D548" s="85" t="str">
        <f>C548</f>
        <v>Origin Earth Elixir</v>
      </c>
      <c r="E548" s="85" t="s">
        <v>320</v>
      </c>
      <c r="F548" s="86">
        <v>4.0</v>
      </c>
      <c r="G548" s="87" t="s">
        <v>364</v>
      </c>
      <c r="H548" s="88" t="str">
        <f t="array" ref="H548">IF(G548="","",INDEX(Herbs!$J:$J,MATCH(G548,Herbs!$B:$B,0)))</f>
        <v/>
      </c>
      <c r="I548" s="13">
        <f t="array" ref="I548">IF(G548:G632="",0, INDEX(Herbs!A:A,MATCH(G548,Herbs!B:B,0)))</f>
        <v>3</v>
      </c>
      <c r="J548" s="89">
        <f t="array" ref="J548">IF(G548="","", SWITCH(INDEX(Herbs!$A:$A,MATCH(G548,Herbs!$B:$B,0)),1,1,2,3,3,9,4,36,5,180,6,1080,0)*F548)</f>
        <v>36</v>
      </c>
      <c r="K548" s="90" t="str">
        <f t="array" ref="K548">IF(G548="","",INDEX(Herbs!$C:$C,MATCH(G548,Herbs!$B:$B,0)))</f>
        <v>Coalescing</v>
      </c>
      <c r="L548" s="89">
        <v>4.0</v>
      </c>
      <c r="M548" s="91" t="s">
        <v>365</v>
      </c>
      <c r="N548" s="88" t="str">
        <f t="array" ref="N548">IF(M548="","",INDEX(Herbs!$J:$J,MATCH(M548,Herbs!$B:$B,0)))</f>
        <v/>
      </c>
      <c r="O548" s="88">
        <f t="array" ref="O548">IF(M548:M632="",0, INDEX(Herbs!A:A,MATCH(M548,Herbs!B:B,0)))</f>
        <v>3</v>
      </c>
      <c r="P548" s="89">
        <f t="array" ref="P548">IF(M548="","", SWITCH(INDEX(Herbs!$A:$A,MATCH(M548,Herbs!$B:$B,0)),1,1,2,3,3,9,4,36,5,180,6,1080,0)*L548)</f>
        <v>36</v>
      </c>
      <c r="Q548" s="90" t="str">
        <f t="array" ref="Q548">IF(M548="","",INDEX(Herbs!$C:$C,MATCH(M548,Herbs!$B:$B,0)))</f>
        <v>Coalescing</v>
      </c>
      <c r="R548" s="89"/>
      <c r="S548" s="91"/>
      <c r="T548" s="88" t="str">
        <f t="array" ref="T548">IF(S548="","",INDEX(Herbs!$J:$J,MATCH(S548,Herbs!$B:$B,0)))</f>
        <v/>
      </c>
      <c r="U548" s="88">
        <f t="array" ref="U548">IF(S548:S632="",0, INDEX(Herbs!A:A,MATCH(S548,Herbs!B:B,0)))</f>
        <v>0</v>
      </c>
      <c r="V548" s="89" t="str">
        <f t="array" ref="V548">IF(S548="","", SWITCH(INDEX(Herbs!$A:$A,MATCH(S548,Herbs!$B:$B,0)),1,1,2,3,3,9,4,36,5,180,6,1080,0)*R548)</f>
        <v/>
      </c>
      <c r="W548" s="90" t="str">
        <f t="array" ref="W548">IF(S548="","",INDEX(Herbs!$C:$C,MATCH(S548,Herbs!$B:$B,0)))</f>
        <v/>
      </c>
    </row>
    <row r="549" ht="41.25" customHeight="1">
      <c r="C549" s="75"/>
      <c r="D549" s="85" t="str">
        <f>C548</f>
        <v>Origin Earth Elixir</v>
      </c>
      <c r="E549" s="85" t="s">
        <v>322</v>
      </c>
      <c r="F549" s="89"/>
      <c r="G549" s="91"/>
      <c r="H549" s="88" t="str">
        <f t="array" ref="H549">IF(G549="","",INDEX(Herbs!$J:$J,MATCH(G549,Herbs!$B:$B,0)))</f>
        <v/>
      </c>
      <c r="I549" s="13">
        <f t="array" ref="I549">IF(G549:G632="",0, INDEX(Herbs!A:A,MATCH(G549,Herbs!B:B,0)))</f>
        <v>0</v>
      </c>
      <c r="J549" s="89" t="str">
        <f t="array" ref="J549">IF(G549="","", SWITCH(INDEX(Herbs!$A:$A,MATCH(G549,Herbs!$B:$B,0)),1,1,2,3,3,9,4,36,5,180,6,1080,0)*F549)</f>
        <v/>
      </c>
      <c r="K549" s="90" t="str">
        <f t="array" ref="K549">IF(G549="","",INDEX(Herbs!$C:$C,MATCH(G549,Herbs!$B:$B,0)))</f>
        <v/>
      </c>
      <c r="L549" s="89"/>
      <c r="M549" s="91"/>
      <c r="N549" s="88" t="str">
        <f t="array" ref="N549">IF(M549="","",INDEX(Herbs!$J:$J,MATCH(M549,Herbs!$B:$B,0)))</f>
        <v/>
      </c>
      <c r="O549" s="88">
        <f t="array" ref="O549">IF(M549:M632="",0, INDEX(Herbs!A:A,MATCH(M549,Herbs!B:B,0)))</f>
        <v>0</v>
      </c>
      <c r="P549" s="89" t="str">
        <f t="array" ref="P549">IF(M549="","", SWITCH(INDEX(Herbs!$A:$A,MATCH(M549,Herbs!$B:$B,0)),1,1,2,3,3,9,4,36,5,180,6,1080,0)*L549)</f>
        <v/>
      </c>
      <c r="Q549" s="90" t="str">
        <f t="array" ref="Q549">IF(M549="","",INDEX(Herbs!$C:$C,MATCH(M549,Herbs!$B:$B,0)))</f>
        <v/>
      </c>
      <c r="R549" s="89"/>
      <c r="S549" s="91"/>
      <c r="T549" s="88" t="str">
        <f t="array" ref="T549">IF(S549="","",INDEX(Herbs!$J:$J,MATCH(S549,Herbs!$B:$B,0)))</f>
        <v/>
      </c>
      <c r="U549" s="88">
        <f t="array" ref="U549">IF(S549:S632="",0, INDEX(Herbs!A:A,MATCH(S549,Herbs!B:B,0)))</f>
        <v>0</v>
      </c>
      <c r="V549" s="89" t="str">
        <f t="array" ref="V549">IF(S549="","", SWITCH(INDEX(Herbs!$A:$A,MATCH(S549,Herbs!$B:$B,0)),1,1,2,3,3,9,4,36,5,180,6,1080,0)*R549)</f>
        <v/>
      </c>
      <c r="W549" s="90" t="str">
        <f t="array" ref="W549">IF(S549="","",INDEX(Herbs!$C:$C,MATCH(S549,Herbs!$B:$B,0)))</f>
        <v/>
      </c>
    </row>
    <row r="550" ht="41.25" customHeight="1">
      <c r="C550" s="75"/>
      <c r="D550" s="85" t="str">
        <f>C548</f>
        <v>Origin Earth Elixir</v>
      </c>
      <c r="E550" s="73" t="s">
        <v>323</v>
      </c>
      <c r="F550" s="86">
        <v>4.0</v>
      </c>
      <c r="G550" s="87" t="s">
        <v>332</v>
      </c>
      <c r="H550" s="88" t="str">
        <f t="array" ref="H550">IF(G550="","",INDEX(Herbs!$J:$J,MATCH(G550,Herbs!$B:$B,0)))</f>
        <v/>
      </c>
      <c r="I550" s="13">
        <f t="array" ref="I550">IF(G550:G632="",0, INDEX(Herbs!A:A,MATCH(G550,Herbs!B:B,0)))</f>
        <v>3</v>
      </c>
      <c r="J550" s="89">
        <f t="array" ref="J550">IF(G550="","", SWITCH(INDEX(Herbs!$A:$A,MATCH(G550,Herbs!$B:$B,0)),1,1,2,3,3,9,4,36,5,180,6,1080,0)*F550)</f>
        <v>36</v>
      </c>
      <c r="K550" s="90" t="str">
        <f t="array" ref="K550">IF(G550="","",INDEX(Herbs!$E:$E,MATCH(G550,Herbs!$B:$B,0)))</f>
        <v>Earth</v>
      </c>
      <c r="L550" s="89">
        <v>4.0</v>
      </c>
      <c r="M550" s="91" t="s">
        <v>332</v>
      </c>
      <c r="N550" s="88" t="str">
        <f t="array" ref="N550">IF(M550="","",INDEX(Herbs!$J:$J,MATCH(M550,Herbs!$B:$B,0)))</f>
        <v/>
      </c>
      <c r="O550" s="88">
        <f t="array" ref="O550">IF(M550:M632="",0, INDEX(Herbs!A:A,MATCH(M550,Herbs!B:B,0)))</f>
        <v>3</v>
      </c>
      <c r="P550" s="89">
        <f t="array" ref="P550">IF(M550="","", SWITCH(INDEX(Herbs!$A:$A,MATCH(M550,Herbs!$B:$B,0)),1,1,2,3,3,9,4,36,5,180,6,1080,0)*L550)</f>
        <v>36</v>
      </c>
      <c r="Q550" s="90" t="str">
        <f t="array" ref="Q550">IF(M550="","",INDEX(Herbs!$E:$E,MATCH(M550,Herbs!$B:$B,0)))</f>
        <v>Earth</v>
      </c>
      <c r="R550" s="89"/>
      <c r="S550" s="91"/>
      <c r="T550" s="88" t="str">
        <f t="array" ref="T550">IF(S550="","",INDEX(Herbs!$J:$J,MATCH(S550,Herbs!$B:$B,0)))</f>
        <v/>
      </c>
      <c r="U550" s="88">
        <f t="array" ref="U550">IF(S550:S632="",0, INDEX(Herbs!A:A,MATCH(S550,Herbs!B:B,0)))</f>
        <v>0</v>
      </c>
      <c r="V550" s="89" t="str">
        <f t="array" ref="V550">IF(S550="","", SWITCH(INDEX(Herbs!$A:$A,MATCH(S550,Herbs!$B:$B,0)),1,1,2,3,3,9,4,36,5,180,6,1080,0)*R550)</f>
        <v/>
      </c>
      <c r="W550" s="90" t="str">
        <f t="array" ref="W550">IF(S550="","",INDEX(Herbs!$E:$E,MATCH(S550,Herbs!$B:$B,0)))</f>
        <v/>
      </c>
    </row>
    <row r="551" ht="41.25" customHeight="1">
      <c r="C551" s="75"/>
      <c r="D551" s="85" t="str">
        <f>C548</f>
        <v>Origin Earth Elixir</v>
      </c>
      <c r="E551" s="73" t="s">
        <v>325</v>
      </c>
      <c r="F551" s="86"/>
      <c r="G551" s="87"/>
      <c r="H551" s="88" t="str">
        <f t="array" ref="H551">IF(G551="","",INDEX(Herbs!$J:$J,MATCH(G551,Herbs!$B:$B,0)))</f>
        <v/>
      </c>
      <c r="I551" s="13">
        <f t="array" ref="I551">IF(G551:G632="",0, INDEX(Herbs!A:A,MATCH(G551,Herbs!B:B,0)))</f>
        <v>0</v>
      </c>
      <c r="J551" s="89" t="str">
        <f t="array" ref="J551">IF(G551="","", SWITCH(INDEX(Herbs!$A:$A,MATCH(G551,Herbs!$B:$B,0)),1,1,2,3,3,9,4,36,5,180,6,1080,0)*F551)</f>
        <v/>
      </c>
      <c r="K551" s="90" t="str">
        <f t="array" ref="K551">IF(G551="","",INDEX(Herbs!$E:$E,MATCH(G551,Herbs!$B:$B,0)))</f>
        <v/>
      </c>
      <c r="L551" s="89"/>
      <c r="M551" s="91"/>
      <c r="N551" s="88" t="str">
        <f t="array" ref="N551">IF(M551="","",INDEX(Herbs!$J:$J,MATCH(M551,Herbs!$B:$B,0)))</f>
        <v/>
      </c>
      <c r="O551" s="88">
        <f t="array" ref="O551">IF(M551:M632="",0, INDEX(Herbs!A:A,MATCH(M551,Herbs!B:B,0)))</f>
        <v>0</v>
      </c>
      <c r="P551" s="89" t="str">
        <f t="array" ref="P551">IF(M551="","", SWITCH(INDEX(Herbs!$A:$A,MATCH(M551,Herbs!$B:$B,0)),1,1,2,3,3,9,4,36,5,180,6,1080,0)*L551)</f>
        <v/>
      </c>
      <c r="Q551" s="90" t="str">
        <f t="array" ref="Q551">IF(M551="","",INDEX(Herbs!$E:$E,MATCH(M551,Herbs!$B:$B,0)))</f>
        <v/>
      </c>
      <c r="R551" s="89"/>
      <c r="S551" s="91"/>
      <c r="T551" s="88" t="str">
        <f t="array" ref="T551">IF(S551="","",INDEX(Herbs!$J:$J,MATCH(S551,Herbs!$B:$B,0)))</f>
        <v/>
      </c>
      <c r="U551" s="88">
        <f t="array" ref="U551">IF(S551:S632="",0, INDEX(Herbs!A:A,MATCH(S551,Herbs!B:B,0)))</f>
        <v>0</v>
      </c>
      <c r="V551" s="89" t="str">
        <f t="array" ref="V551">IF(S551="","", SWITCH(INDEX(Herbs!$A:$A,MATCH(S551,Herbs!$B:$B,0)),1,1,2,3,3,9,4,36,5,180,6,1080,0)*R551)</f>
        <v/>
      </c>
      <c r="W551" s="90" t="str">
        <f t="array" ref="W551">IF(S551="","",INDEX(Herbs!$E:$E,MATCH(S551,Herbs!$B:$B,0)))</f>
        <v/>
      </c>
    </row>
    <row r="552" ht="41.25" customHeight="1">
      <c r="A552" s="92"/>
      <c r="B552" s="92"/>
      <c r="C552" s="93"/>
      <c r="D552" s="94" t="str">
        <f>C548</f>
        <v>Origin Earth Elixir</v>
      </c>
      <c r="E552" s="95" t="s">
        <v>326</v>
      </c>
      <c r="F552" s="96">
        <v>1.0</v>
      </c>
      <c r="G552" s="97" t="s">
        <v>335</v>
      </c>
      <c r="H552" s="98" t="str">
        <f t="array" ref="H552">IF(G552="","",INDEX(Herbs!$J:$J,MATCH(G552,Herbs!$B:$B,0)))</f>
        <v/>
      </c>
      <c r="I552" s="99">
        <f t="array" ref="I552">IF(G552:G632="",0, INDEX(Herbs!A:A,MATCH(G552,Herbs!B:B,0)))</f>
        <v>3</v>
      </c>
      <c r="J552" s="100">
        <f t="array" ref="J552">IF(G552="","", SWITCH(INDEX(Herbs!$A:$A,MATCH(G552,Herbs!$B:$B,0)),1,1,2,3,3,9,4,36,5,180,6,1080,0)*F552)</f>
        <v>9</v>
      </c>
      <c r="K552" s="101" t="str">
        <f t="array" ref="K552">IF(G552="","",INDEX(Herbs!$G:$G,MATCH(G552,Herbs!$B:$B,0)))</f>
        <v>Balanced</v>
      </c>
      <c r="L552" s="100">
        <v>1.0</v>
      </c>
      <c r="M552" s="97" t="s">
        <v>364</v>
      </c>
      <c r="N552" s="98" t="str">
        <f t="array" ref="N552">IF(M552="","",INDEX(Herbs!$J:$J,MATCH(M552,Herbs!$B:$B,0)))</f>
        <v/>
      </c>
      <c r="O552" s="98">
        <f t="array" ref="O552">IF(M552:M632="",0, INDEX(Herbs!A:A,MATCH(M552,Herbs!B:B,0)))</f>
        <v>3</v>
      </c>
      <c r="P552" s="100">
        <f t="array" ref="P552">IF(M552="","", SWITCH(INDEX(Herbs!$A:$A,MATCH(M552,Herbs!$B:$B,0)),1,1,2,3,3,9,4,36,5,180,6,1080,0)*L552)</f>
        <v>9</v>
      </c>
      <c r="Q552" s="101" t="str">
        <f t="array" ref="Q552">IF(M552="","",INDEX(Herbs!$G:$G,MATCH(M552,Herbs!$B:$B,0)))</f>
        <v>Heat</v>
      </c>
      <c r="R552" s="100"/>
      <c r="S552" s="97"/>
      <c r="T552" s="98" t="str">
        <f t="array" ref="T552">IF(S552="","",INDEX(Herbs!$J:$J,MATCH(S552,Herbs!$B:$B,0)))</f>
        <v/>
      </c>
      <c r="U552" s="98">
        <f t="array" ref="U552">IF(S552:S632="",0, INDEX(Herbs!A:A,MATCH(S552,Herbs!B:B,0)))</f>
        <v>0</v>
      </c>
      <c r="V552" s="100" t="str">
        <f t="array" ref="V552">IF(S552="","", SWITCH(INDEX(Herbs!$A:$A,MATCH(S552,Herbs!$B:$B,0)),1,1,2,3,3,9,4,36,5,180,6,1080,0)*R552)</f>
        <v/>
      </c>
      <c r="W552" s="101" t="str">
        <f t="array" ref="W552">IF(S552="","",INDEX(Herbs!$G:$G,MATCH(S552,Herbs!$B:$B,0)))</f>
        <v/>
      </c>
    </row>
    <row r="553" ht="41.25" customHeight="1">
      <c r="A553" s="82" t="s">
        <v>275</v>
      </c>
      <c r="B553" s="83">
        <v>3.0</v>
      </c>
      <c r="C553" s="84" t="s">
        <v>277</v>
      </c>
      <c r="D553" s="85" t="str">
        <f>C553</f>
        <v>Origin Fire Elixir</v>
      </c>
      <c r="E553" s="85" t="s">
        <v>320</v>
      </c>
      <c r="F553" s="86">
        <v>4.0</v>
      </c>
      <c r="G553" s="87" t="s">
        <v>364</v>
      </c>
      <c r="H553" s="88" t="str">
        <f t="array" ref="H553">IF(G553="","",INDEX(Herbs!$J:$J,MATCH(G553,Herbs!$B:$B,0)))</f>
        <v/>
      </c>
      <c r="I553" s="13">
        <f t="array" ref="I553">IF(G553:G632="",0, INDEX(Herbs!A:A,MATCH(G553,Herbs!B:B,0)))</f>
        <v>3</v>
      </c>
      <c r="J553" s="89">
        <f t="array" ref="J553">IF(G553="","", SWITCH(INDEX(Herbs!$A:$A,MATCH(G553,Herbs!$B:$B,0)),1,1,2,3,3,9,4,36,5,180,6,1080,0)*F553)</f>
        <v>36</v>
      </c>
      <c r="K553" s="90" t="str">
        <f t="array" ref="K553">IF(G553="","",INDEX(Herbs!$C:$C,MATCH(G553,Herbs!$B:$B,0)))</f>
        <v>Coalescing</v>
      </c>
      <c r="L553" s="89"/>
      <c r="M553" s="91"/>
      <c r="N553" s="88" t="str">
        <f t="array" ref="N553">IF(M553="","",INDEX(Herbs!$J:$J,MATCH(M553,Herbs!$B:$B,0)))</f>
        <v/>
      </c>
      <c r="O553" s="88">
        <f t="array" ref="O553">IF(M553:M632="",0, INDEX(Herbs!A:A,MATCH(M553,Herbs!B:B,0)))</f>
        <v>0</v>
      </c>
      <c r="P553" s="89" t="str">
        <f t="array" ref="P553">IF(M553="","", SWITCH(INDEX(Herbs!$A:$A,MATCH(M553,Herbs!$B:$B,0)),1,1,2,3,3,9,4,36,5,180,6,1080,0)*L553)</f>
        <v/>
      </c>
      <c r="Q553" s="90" t="str">
        <f t="array" ref="Q553">IF(M553="","",INDEX(Herbs!$C:$C,MATCH(M553,Herbs!$B:$B,0)))</f>
        <v/>
      </c>
      <c r="R553" s="89"/>
      <c r="S553" s="91"/>
      <c r="T553" s="88" t="str">
        <f t="array" ref="T553">IF(S553="","",INDEX(Herbs!$J:$J,MATCH(S553,Herbs!$B:$B,0)))</f>
        <v/>
      </c>
      <c r="U553" s="88">
        <f t="array" ref="U553">IF(S553:S632="",0, INDEX(Herbs!A:A,MATCH(S553,Herbs!B:B,0)))</f>
        <v>0</v>
      </c>
      <c r="V553" s="89" t="str">
        <f t="array" ref="V553">IF(S553="","", SWITCH(INDEX(Herbs!$A:$A,MATCH(S553,Herbs!$B:$B,0)),1,1,2,3,3,9,4,36,5,180,6,1080,0)*R553)</f>
        <v/>
      </c>
      <c r="W553" s="90" t="str">
        <f t="array" ref="W553">IF(S553="","",INDEX(Herbs!$C:$C,MATCH(S553,Herbs!$B:$B,0)))</f>
        <v/>
      </c>
    </row>
    <row r="554" ht="41.25" customHeight="1">
      <c r="C554" s="75"/>
      <c r="D554" s="85" t="str">
        <f>C553</f>
        <v>Origin Fire Elixir</v>
      </c>
      <c r="E554" s="85" t="s">
        <v>322</v>
      </c>
      <c r="F554" s="89"/>
      <c r="G554" s="91"/>
      <c r="H554" s="88" t="str">
        <f t="array" ref="H554">IF(G554="","",INDEX(Herbs!$J:$J,MATCH(G554,Herbs!$B:$B,0)))</f>
        <v/>
      </c>
      <c r="I554" s="13">
        <f t="array" ref="I554">IF(G554:G632="",0, INDEX(Herbs!A:A,MATCH(G554,Herbs!B:B,0)))</f>
        <v>0</v>
      </c>
      <c r="J554" s="89" t="str">
        <f t="array" ref="J554">IF(G554="","", SWITCH(INDEX(Herbs!$A:$A,MATCH(G554,Herbs!$B:$B,0)),1,1,2,3,3,9,4,36,5,180,6,1080,0)*F554)</f>
        <v/>
      </c>
      <c r="K554" s="90" t="str">
        <f t="array" ref="K554">IF(G554="","",INDEX(Herbs!$C:$C,MATCH(G554,Herbs!$B:$B,0)))</f>
        <v/>
      </c>
      <c r="L554" s="89"/>
      <c r="M554" s="91"/>
      <c r="N554" s="88" t="str">
        <f t="array" ref="N554">IF(M554="","",INDEX(Herbs!$J:$J,MATCH(M554,Herbs!$B:$B,0)))</f>
        <v/>
      </c>
      <c r="O554" s="88">
        <f t="array" ref="O554">IF(M554:M632="",0, INDEX(Herbs!A:A,MATCH(M554,Herbs!B:B,0)))</f>
        <v>0</v>
      </c>
      <c r="P554" s="89" t="str">
        <f t="array" ref="P554">IF(M554="","", SWITCH(INDEX(Herbs!$A:$A,MATCH(M554,Herbs!$B:$B,0)),1,1,2,3,3,9,4,36,5,180,6,1080,0)*L554)</f>
        <v/>
      </c>
      <c r="Q554" s="90" t="str">
        <f t="array" ref="Q554">IF(M554="","",INDEX(Herbs!$C:$C,MATCH(M554,Herbs!$B:$B,0)))</f>
        <v/>
      </c>
      <c r="R554" s="89"/>
      <c r="S554" s="91"/>
      <c r="T554" s="88" t="str">
        <f t="array" ref="T554">IF(S554="","",INDEX(Herbs!$J:$J,MATCH(S554,Herbs!$B:$B,0)))</f>
        <v/>
      </c>
      <c r="U554" s="88">
        <f t="array" ref="U554">IF(S554:S632="",0, INDEX(Herbs!A:A,MATCH(S554,Herbs!B:B,0)))</f>
        <v>0</v>
      </c>
      <c r="V554" s="89" t="str">
        <f t="array" ref="V554">IF(S554="","", SWITCH(INDEX(Herbs!$A:$A,MATCH(S554,Herbs!$B:$B,0)),1,1,2,3,3,9,4,36,5,180,6,1080,0)*R554)</f>
        <v/>
      </c>
      <c r="W554" s="90" t="str">
        <f t="array" ref="W554">IF(S554="","",INDEX(Herbs!$C:$C,MATCH(S554,Herbs!$B:$B,0)))</f>
        <v/>
      </c>
    </row>
    <row r="555" ht="41.25" customHeight="1">
      <c r="C555" s="75"/>
      <c r="D555" s="85" t="str">
        <f>C553</f>
        <v>Origin Fire Elixir</v>
      </c>
      <c r="E555" s="73" t="s">
        <v>323</v>
      </c>
      <c r="F555" s="86">
        <v>4.0</v>
      </c>
      <c r="G555" s="87" t="s">
        <v>334</v>
      </c>
      <c r="H555" s="88" t="str">
        <f t="array" ref="H555">IF(G555="","",INDEX(Herbs!$J:$J,MATCH(G555,Herbs!$B:$B,0)))</f>
        <v/>
      </c>
      <c r="I555" s="13">
        <f t="array" ref="I555">IF(G555:G632="",0, INDEX(Herbs!A:A,MATCH(G555,Herbs!B:B,0)))</f>
        <v>3</v>
      </c>
      <c r="J555" s="89">
        <f t="array" ref="J555">IF(G555="","", SWITCH(INDEX(Herbs!$A:$A,MATCH(G555,Herbs!$B:$B,0)),1,1,2,3,3,9,4,36,5,180,6,1080,0)*F555)</f>
        <v>36</v>
      </c>
      <c r="K555" s="90" t="str">
        <f t="array" ref="K555">IF(G555="","",INDEX(Herbs!$E:$E,MATCH(G555,Herbs!$B:$B,0)))</f>
        <v>Fire</v>
      </c>
      <c r="L555" s="89"/>
      <c r="M555" s="91"/>
      <c r="N555" s="88" t="str">
        <f t="array" ref="N555">IF(M555="","",INDEX(Herbs!$J:$J,MATCH(M555,Herbs!$B:$B,0)))</f>
        <v/>
      </c>
      <c r="O555" s="88">
        <f t="array" ref="O555">IF(M555:M632="",0, INDEX(Herbs!A:A,MATCH(M555,Herbs!B:B,0)))</f>
        <v>0</v>
      </c>
      <c r="P555" s="89" t="str">
        <f t="array" ref="P555">IF(M555="","", SWITCH(INDEX(Herbs!$A:$A,MATCH(M555,Herbs!$B:$B,0)),1,1,2,3,3,9,4,36,5,180,6,1080,0)*L555)</f>
        <v/>
      </c>
      <c r="Q555" s="90" t="str">
        <f t="array" ref="Q555">IF(M555="","",INDEX(Herbs!$E:$E,MATCH(M555,Herbs!$B:$B,0)))</f>
        <v/>
      </c>
      <c r="R555" s="89"/>
      <c r="S555" s="91"/>
      <c r="T555" s="88" t="str">
        <f t="array" ref="T555">IF(S555="","",INDEX(Herbs!$J:$J,MATCH(S555,Herbs!$B:$B,0)))</f>
        <v/>
      </c>
      <c r="U555" s="88">
        <f t="array" ref="U555">IF(S555:S632="",0, INDEX(Herbs!A:A,MATCH(S555,Herbs!B:B,0)))</f>
        <v>0</v>
      </c>
      <c r="V555" s="89" t="str">
        <f t="array" ref="V555">IF(S555="","", SWITCH(INDEX(Herbs!$A:$A,MATCH(S555,Herbs!$B:$B,0)),1,1,2,3,3,9,4,36,5,180,6,1080,0)*R555)</f>
        <v/>
      </c>
      <c r="W555" s="90" t="str">
        <f t="array" ref="W555">IF(S555="","",INDEX(Herbs!$E:$E,MATCH(S555,Herbs!$B:$B,0)))</f>
        <v/>
      </c>
    </row>
    <row r="556" ht="41.25" customHeight="1">
      <c r="C556" s="75"/>
      <c r="D556" s="85" t="str">
        <f>C553</f>
        <v>Origin Fire Elixir</v>
      </c>
      <c r="E556" s="73" t="s">
        <v>325</v>
      </c>
      <c r="F556" s="86"/>
      <c r="G556" s="87"/>
      <c r="H556" s="88" t="str">
        <f t="array" ref="H556">IF(G556="","",INDEX(Herbs!$J:$J,MATCH(G556,Herbs!$B:$B,0)))</f>
        <v/>
      </c>
      <c r="I556" s="13">
        <f t="array" ref="I556">IF(G556:G632="",0, INDEX(Herbs!A:A,MATCH(G556,Herbs!B:B,0)))</f>
        <v>0</v>
      </c>
      <c r="J556" s="89" t="str">
        <f t="array" ref="J556">IF(G556="","", SWITCH(INDEX(Herbs!$A:$A,MATCH(G556,Herbs!$B:$B,0)),1,1,2,3,3,9,4,36,5,180,6,1080,0)*F556)</f>
        <v/>
      </c>
      <c r="K556" s="90" t="str">
        <f t="array" ref="K556">IF(G556="","",INDEX(Herbs!$E:$E,MATCH(G556,Herbs!$B:$B,0)))</f>
        <v/>
      </c>
      <c r="L556" s="89"/>
      <c r="M556" s="91"/>
      <c r="N556" s="88" t="str">
        <f t="array" ref="N556">IF(M556="","",INDEX(Herbs!$J:$J,MATCH(M556,Herbs!$B:$B,0)))</f>
        <v/>
      </c>
      <c r="O556" s="88">
        <f t="array" ref="O556">IF(M556:M632="",0, INDEX(Herbs!A:A,MATCH(M556,Herbs!B:B,0)))</f>
        <v>0</v>
      </c>
      <c r="P556" s="89" t="str">
        <f t="array" ref="P556">IF(M556="","", SWITCH(INDEX(Herbs!$A:$A,MATCH(M556,Herbs!$B:$B,0)),1,1,2,3,3,9,4,36,5,180,6,1080,0)*L556)</f>
        <v/>
      </c>
      <c r="Q556" s="90" t="str">
        <f t="array" ref="Q556">IF(M556="","",INDEX(Herbs!$E:$E,MATCH(M556,Herbs!$B:$B,0)))</f>
        <v/>
      </c>
      <c r="R556" s="89"/>
      <c r="S556" s="91"/>
      <c r="T556" s="88" t="str">
        <f t="array" ref="T556">IF(S556="","",INDEX(Herbs!$J:$J,MATCH(S556,Herbs!$B:$B,0)))</f>
        <v/>
      </c>
      <c r="U556" s="88">
        <f t="array" ref="U556">IF(S556:S632="",0, INDEX(Herbs!A:A,MATCH(S556,Herbs!B:B,0)))</f>
        <v>0</v>
      </c>
      <c r="V556" s="89" t="str">
        <f t="array" ref="V556">IF(S556="","", SWITCH(INDEX(Herbs!$A:$A,MATCH(S556,Herbs!$B:$B,0)),1,1,2,3,3,9,4,36,5,180,6,1080,0)*R556)</f>
        <v/>
      </c>
      <c r="W556" s="90" t="str">
        <f t="array" ref="W556">IF(S556="","",INDEX(Herbs!$E:$E,MATCH(S556,Herbs!$B:$B,0)))</f>
        <v/>
      </c>
    </row>
    <row r="557" ht="41.25" customHeight="1">
      <c r="A557" s="92"/>
      <c r="B557" s="92"/>
      <c r="C557" s="93"/>
      <c r="D557" s="94" t="str">
        <f>C553</f>
        <v>Origin Fire Elixir</v>
      </c>
      <c r="E557" s="95" t="s">
        <v>326</v>
      </c>
      <c r="F557" s="96">
        <v>1.0</v>
      </c>
      <c r="G557" s="97" t="s">
        <v>416</v>
      </c>
      <c r="H557" s="98" t="str">
        <f t="array" ref="H557">IF(G557="","",INDEX(Herbs!$J:$J,MATCH(G557,Herbs!$B:$B,0)))</f>
        <v/>
      </c>
      <c r="I557" s="99">
        <f t="array" ref="I557">IF(G557:G632="",0, INDEX(Herbs!A:A,MATCH(G557,Herbs!B:B,0)))</f>
        <v>3</v>
      </c>
      <c r="J557" s="100">
        <f t="array" ref="J557">IF(G557="","", SWITCH(INDEX(Herbs!$A:$A,MATCH(G557,Herbs!$B:$B,0)),1,1,2,3,3,9,4,36,5,180,6,1080,0)*F557)</f>
        <v>9</v>
      </c>
      <c r="K557" s="101" t="str">
        <f t="array" ref="K557">IF(G557="","",INDEX(Herbs!$G:$G,MATCH(G557,Herbs!$B:$B,0)))</f>
        <v>Cold</v>
      </c>
      <c r="L557" s="100"/>
      <c r="M557" s="97"/>
      <c r="N557" s="98" t="str">
        <f t="array" ref="N557">IF(M557="","",INDEX(Herbs!$J:$J,MATCH(M557,Herbs!$B:$B,0)))</f>
        <v/>
      </c>
      <c r="O557" s="98">
        <f t="array" ref="O557">IF(M557:M632="",0, INDEX(Herbs!A:A,MATCH(M557,Herbs!B:B,0)))</f>
        <v>0</v>
      </c>
      <c r="P557" s="100" t="str">
        <f t="array" ref="P557">IF(M557="","", SWITCH(INDEX(Herbs!$A:$A,MATCH(M557,Herbs!$B:$B,0)),1,1,2,3,3,9,4,36,5,180,6,1080,0)*L557)</f>
        <v/>
      </c>
      <c r="Q557" s="101" t="str">
        <f t="array" ref="Q557">IF(M557="","",INDEX(Herbs!$G:$G,MATCH(M557,Herbs!$B:$B,0)))</f>
        <v/>
      </c>
      <c r="R557" s="100"/>
      <c r="S557" s="97"/>
      <c r="T557" s="98" t="str">
        <f t="array" ref="T557">IF(S557="","",INDEX(Herbs!$J:$J,MATCH(S557,Herbs!$B:$B,0)))</f>
        <v/>
      </c>
      <c r="U557" s="98">
        <f t="array" ref="U557">IF(S557:S632="",0, INDEX(Herbs!A:A,MATCH(S557,Herbs!B:B,0)))</f>
        <v>0</v>
      </c>
      <c r="V557" s="100" t="str">
        <f t="array" ref="V557">IF(S557="","", SWITCH(INDEX(Herbs!$A:$A,MATCH(S557,Herbs!$B:$B,0)),1,1,2,3,3,9,4,36,5,180,6,1080,0)*R557)</f>
        <v/>
      </c>
      <c r="W557" s="101" t="str">
        <f t="array" ref="W557">IF(S557="","",INDEX(Herbs!$G:$G,MATCH(S557,Herbs!$B:$B,0)))</f>
        <v/>
      </c>
    </row>
    <row r="558" ht="41.25" customHeight="1">
      <c r="A558" s="82" t="s">
        <v>275</v>
      </c>
      <c r="B558" s="83">
        <v>3.0</v>
      </c>
      <c r="C558" s="84" t="s">
        <v>279</v>
      </c>
      <c r="D558" s="85" t="str">
        <f>C558</f>
        <v>Origin Metal Elixir</v>
      </c>
      <c r="E558" s="85" t="s">
        <v>320</v>
      </c>
      <c r="F558" s="86">
        <v>4.0</v>
      </c>
      <c r="G558" s="87" t="s">
        <v>364</v>
      </c>
      <c r="H558" s="88" t="str">
        <f t="array" ref="H558">IF(G558="","",INDEX(Herbs!$J:$J,MATCH(G558,Herbs!$B:$B,0)))</f>
        <v/>
      </c>
      <c r="I558" s="13">
        <f t="array" ref="I558">IF(G558:G632="",0, INDEX(Herbs!A:A,MATCH(G558,Herbs!B:B,0)))</f>
        <v>3</v>
      </c>
      <c r="J558" s="89">
        <f t="array" ref="J558">IF(G558="","", SWITCH(INDEX(Herbs!$A:$A,MATCH(G558,Herbs!$B:$B,0)),1,1,2,3,3,9,4,36,5,180,6,1080,0)*F558)</f>
        <v>36</v>
      </c>
      <c r="K558" s="90" t="str">
        <f t="array" ref="K558">IF(G558="","",INDEX(Herbs!$C:$C,MATCH(G558,Herbs!$B:$B,0)))</f>
        <v>Coalescing</v>
      </c>
      <c r="L558" s="89">
        <v>4.0</v>
      </c>
      <c r="M558" s="91" t="s">
        <v>365</v>
      </c>
      <c r="N558" s="88" t="str">
        <f t="array" ref="N558">IF(M558="","",INDEX(Herbs!$J:$J,MATCH(M558,Herbs!$B:$B,0)))</f>
        <v/>
      </c>
      <c r="O558" s="88">
        <f t="array" ref="O558">IF(M558:M632="",0, INDEX(Herbs!A:A,MATCH(M558,Herbs!B:B,0)))</f>
        <v>3</v>
      </c>
      <c r="P558" s="89">
        <f t="array" ref="P558">IF(M558="","", SWITCH(INDEX(Herbs!$A:$A,MATCH(M558,Herbs!$B:$B,0)),1,1,2,3,3,9,4,36,5,180,6,1080,0)*L558)</f>
        <v>36</v>
      </c>
      <c r="Q558" s="90" t="str">
        <f t="array" ref="Q558">IF(M558="","",INDEX(Herbs!$C:$C,MATCH(M558,Herbs!$B:$B,0)))</f>
        <v>Coalescing</v>
      </c>
      <c r="R558" s="89"/>
      <c r="S558" s="91"/>
      <c r="T558" s="88" t="str">
        <f t="array" ref="T558">IF(S558="","",INDEX(Herbs!$J:$J,MATCH(S558,Herbs!$B:$B,0)))</f>
        <v/>
      </c>
      <c r="U558" s="88">
        <f t="array" ref="U558">IF(S558:S632="",0, INDEX(Herbs!A:A,MATCH(S558,Herbs!B:B,0)))</f>
        <v>0</v>
      </c>
      <c r="V558" s="89" t="str">
        <f t="array" ref="V558">IF(S558="","", SWITCH(INDEX(Herbs!$A:$A,MATCH(S558,Herbs!$B:$B,0)),1,1,2,3,3,9,4,36,5,180,6,1080,0)*R558)</f>
        <v/>
      </c>
      <c r="W558" s="90" t="str">
        <f t="array" ref="W558">IF(S558="","",INDEX(Herbs!$C:$C,MATCH(S558,Herbs!$B:$B,0)))</f>
        <v/>
      </c>
    </row>
    <row r="559" ht="41.25" customHeight="1">
      <c r="C559" s="75"/>
      <c r="D559" s="85" t="str">
        <f>C558</f>
        <v>Origin Metal Elixir</v>
      </c>
      <c r="E559" s="85" t="s">
        <v>322</v>
      </c>
      <c r="F559" s="89"/>
      <c r="G559" s="91"/>
      <c r="H559" s="88" t="str">
        <f t="array" ref="H559">IF(G559="","",INDEX(Herbs!$J:$J,MATCH(G559,Herbs!$B:$B,0)))</f>
        <v/>
      </c>
      <c r="I559" s="13">
        <f t="array" ref="I559">IF(G559:G632="",0, INDEX(Herbs!A:A,MATCH(G559,Herbs!B:B,0)))</f>
        <v>0</v>
      </c>
      <c r="J559" s="89" t="str">
        <f t="array" ref="J559">IF(G559="","", SWITCH(INDEX(Herbs!$A:$A,MATCH(G559,Herbs!$B:$B,0)),1,1,2,3,3,9,4,36,5,180,6,1080,0)*F559)</f>
        <v/>
      </c>
      <c r="K559" s="90" t="str">
        <f t="array" ref="K559">IF(G559="","",INDEX(Herbs!$C:$C,MATCH(G559,Herbs!$B:$B,0)))</f>
        <v/>
      </c>
      <c r="L559" s="89"/>
      <c r="M559" s="91"/>
      <c r="N559" s="88" t="str">
        <f t="array" ref="N559">IF(M559="","",INDEX(Herbs!$J:$J,MATCH(M559,Herbs!$B:$B,0)))</f>
        <v/>
      </c>
      <c r="O559" s="88">
        <f t="array" ref="O559">IF(M559:M632="",0, INDEX(Herbs!A:A,MATCH(M559,Herbs!B:B,0)))</f>
        <v>0</v>
      </c>
      <c r="P559" s="89" t="str">
        <f t="array" ref="P559">IF(M559="","", SWITCH(INDEX(Herbs!$A:$A,MATCH(M559,Herbs!$B:$B,0)),1,1,2,3,3,9,4,36,5,180,6,1080,0)*L559)</f>
        <v/>
      </c>
      <c r="Q559" s="90" t="str">
        <f t="array" ref="Q559">IF(M559="","",INDEX(Herbs!$C:$C,MATCH(M559,Herbs!$B:$B,0)))</f>
        <v/>
      </c>
      <c r="R559" s="89"/>
      <c r="S559" s="91"/>
      <c r="T559" s="88" t="str">
        <f t="array" ref="T559">IF(S559="","",INDEX(Herbs!$J:$J,MATCH(S559,Herbs!$B:$B,0)))</f>
        <v/>
      </c>
      <c r="U559" s="88">
        <f t="array" ref="U559">IF(S559:S632="",0, INDEX(Herbs!A:A,MATCH(S559,Herbs!B:B,0)))</f>
        <v>0</v>
      </c>
      <c r="V559" s="89" t="str">
        <f t="array" ref="V559">IF(S559="","", SWITCH(INDEX(Herbs!$A:$A,MATCH(S559,Herbs!$B:$B,0)),1,1,2,3,3,9,4,36,5,180,6,1080,0)*R559)</f>
        <v/>
      </c>
      <c r="W559" s="90" t="str">
        <f t="array" ref="W559">IF(S559="","",INDEX(Herbs!$C:$C,MATCH(S559,Herbs!$B:$B,0)))</f>
        <v/>
      </c>
    </row>
    <row r="560" ht="41.25" customHeight="1">
      <c r="C560" s="75"/>
      <c r="D560" s="85" t="str">
        <f>C558</f>
        <v>Origin Metal Elixir</v>
      </c>
      <c r="E560" s="73" t="s">
        <v>323</v>
      </c>
      <c r="F560" s="86">
        <v>4.0</v>
      </c>
      <c r="G560" s="87" t="s">
        <v>335</v>
      </c>
      <c r="H560" s="88" t="str">
        <f t="array" ref="H560">IF(G560="","",INDEX(Herbs!$J:$J,MATCH(G560,Herbs!$B:$B,0)))</f>
        <v/>
      </c>
      <c r="I560" s="13">
        <f t="array" ref="I560">IF(G560:G632="",0, INDEX(Herbs!A:A,MATCH(G560,Herbs!B:B,0)))</f>
        <v>3</v>
      </c>
      <c r="J560" s="89">
        <f t="array" ref="J560">IF(G560="","", SWITCH(INDEX(Herbs!$A:$A,MATCH(G560,Herbs!$B:$B,0)),1,1,2,3,3,9,4,36,5,180,6,1080,0)*F560)</f>
        <v>36</v>
      </c>
      <c r="K560" s="90" t="str">
        <f t="array" ref="K560">IF(G560="","",INDEX(Herbs!$E:$E,MATCH(G560,Herbs!$B:$B,0)))</f>
        <v>Metal</v>
      </c>
      <c r="L560" s="89">
        <v>4.0</v>
      </c>
      <c r="M560" s="91" t="s">
        <v>335</v>
      </c>
      <c r="N560" s="88" t="str">
        <f t="array" ref="N560">IF(M560="","",INDEX(Herbs!$J:$J,MATCH(M560,Herbs!$B:$B,0)))</f>
        <v/>
      </c>
      <c r="O560" s="88">
        <f t="array" ref="O560">IF(M560:M632="",0, INDEX(Herbs!A:A,MATCH(M560,Herbs!B:B,0)))</f>
        <v>3</v>
      </c>
      <c r="P560" s="89">
        <f t="array" ref="P560">IF(M560="","", SWITCH(INDEX(Herbs!$A:$A,MATCH(M560,Herbs!$B:$B,0)),1,1,2,3,3,9,4,36,5,180,6,1080,0)*L560)</f>
        <v>36</v>
      </c>
      <c r="Q560" s="90" t="str">
        <f t="array" ref="Q560">IF(M560="","",INDEX(Herbs!$E:$E,MATCH(M560,Herbs!$B:$B,0)))</f>
        <v>Metal</v>
      </c>
      <c r="R560" s="89"/>
      <c r="S560" s="91"/>
      <c r="T560" s="88" t="str">
        <f t="array" ref="T560">IF(S560="","",INDEX(Herbs!$J:$J,MATCH(S560,Herbs!$B:$B,0)))</f>
        <v/>
      </c>
      <c r="U560" s="88">
        <f t="array" ref="U560">IF(S560:S632="",0, INDEX(Herbs!A:A,MATCH(S560,Herbs!B:B,0)))</f>
        <v>0</v>
      </c>
      <c r="V560" s="89" t="str">
        <f t="array" ref="V560">IF(S560="","", SWITCH(INDEX(Herbs!$A:$A,MATCH(S560,Herbs!$B:$B,0)),1,1,2,3,3,9,4,36,5,180,6,1080,0)*R560)</f>
        <v/>
      </c>
      <c r="W560" s="90" t="str">
        <f t="array" ref="W560">IF(S560="","",INDEX(Herbs!$E:$E,MATCH(S560,Herbs!$B:$B,0)))</f>
        <v/>
      </c>
    </row>
    <row r="561" ht="41.25" customHeight="1">
      <c r="C561" s="75"/>
      <c r="D561" s="85" t="str">
        <f>C558</f>
        <v>Origin Metal Elixir</v>
      </c>
      <c r="E561" s="73" t="s">
        <v>325</v>
      </c>
      <c r="F561" s="86"/>
      <c r="G561" s="87"/>
      <c r="H561" s="88" t="str">
        <f t="array" ref="H561">IF(G561="","",INDEX(Herbs!$J:$J,MATCH(G561,Herbs!$B:$B,0)))</f>
        <v/>
      </c>
      <c r="I561" s="13">
        <f t="array" ref="I561">IF(G561:G632="",0, INDEX(Herbs!A:A,MATCH(G561,Herbs!B:B,0)))</f>
        <v>0</v>
      </c>
      <c r="J561" s="89" t="str">
        <f t="array" ref="J561">IF(G561="","", SWITCH(INDEX(Herbs!$A:$A,MATCH(G561,Herbs!$B:$B,0)),1,1,2,3,3,9,4,36,5,180,6,1080,0)*F561)</f>
        <v/>
      </c>
      <c r="K561" s="90" t="str">
        <f t="array" ref="K561">IF(G561="","",INDEX(Herbs!$E:$E,MATCH(G561,Herbs!$B:$B,0)))</f>
        <v/>
      </c>
      <c r="L561" s="89"/>
      <c r="M561" s="91"/>
      <c r="N561" s="88" t="str">
        <f t="array" ref="N561">IF(M561="","",INDEX(Herbs!$J:$J,MATCH(M561,Herbs!$B:$B,0)))</f>
        <v/>
      </c>
      <c r="O561" s="88">
        <f t="array" ref="O561">IF(M561:M632="",0, INDEX(Herbs!A:A,MATCH(M561,Herbs!B:B,0)))</f>
        <v>0</v>
      </c>
      <c r="P561" s="89" t="str">
        <f t="array" ref="P561">IF(M561="","", SWITCH(INDEX(Herbs!$A:$A,MATCH(M561,Herbs!$B:$B,0)),1,1,2,3,3,9,4,36,5,180,6,1080,0)*L561)</f>
        <v/>
      </c>
      <c r="Q561" s="90" t="str">
        <f t="array" ref="Q561">IF(M561="","",INDEX(Herbs!$E:$E,MATCH(M561,Herbs!$B:$B,0)))</f>
        <v/>
      </c>
      <c r="R561" s="89"/>
      <c r="S561" s="91"/>
      <c r="T561" s="88" t="str">
        <f t="array" ref="T561">IF(S561="","",INDEX(Herbs!$J:$J,MATCH(S561,Herbs!$B:$B,0)))</f>
        <v/>
      </c>
      <c r="U561" s="88">
        <f t="array" ref="U561">IF(S561:S632="",0, INDEX(Herbs!A:A,MATCH(S561,Herbs!B:B,0)))</f>
        <v>0</v>
      </c>
      <c r="V561" s="89" t="str">
        <f t="array" ref="V561">IF(S561="","", SWITCH(INDEX(Herbs!$A:$A,MATCH(S561,Herbs!$B:$B,0)),1,1,2,3,3,9,4,36,5,180,6,1080,0)*R561)</f>
        <v/>
      </c>
      <c r="W561" s="90" t="str">
        <f t="array" ref="W561">IF(S561="","",INDEX(Herbs!$E:$E,MATCH(S561,Herbs!$B:$B,0)))</f>
        <v/>
      </c>
    </row>
    <row r="562" ht="41.25" customHeight="1">
      <c r="A562" s="92"/>
      <c r="B562" s="92"/>
      <c r="C562" s="93"/>
      <c r="D562" s="94" t="str">
        <f>C558</f>
        <v>Origin Metal Elixir</v>
      </c>
      <c r="E562" s="95" t="s">
        <v>326</v>
      </c>
      <c r="F562" s="96">
        <v>1.0</v>
      </c>
      <c r="G562" s="97" t="s">
        <v>353</v>
      </c>
      <c r="H562" s="98" t="str">
        <f t="array" ref="H562">IF(G562="","",INDEX(Herbs!$J:$J,MATCH(G562,Herbs!$B:$B,0)))</f>
        <v/>
      </c>
      <c r="I562" s="99">
        <f t="array" ref="I562">IF(G562:G632="",0, INDEX(Herbs!A:A,MATCH(G562,Herbs!B:B,0)))</f>
        <v>3</v>
      </c>
      <c r="J562" s="100">
        <f t="array" ref="J562">IF(G562="","", SWITCH(INDEX(Herbs!$A:$A,MATCH(G562,Herbs!$B:$B,0)),1,1,2,3,3,9,4,36,5,180,6,1080,0)*F562)</f>
        <v>9</v>
      </c>
      <c r="K562" s="101" t="str">
        <f t="array" ref="K562">IF(G562="","",INDEX(Herbs!$G:$G,MATCH(G562,Herbs!$B:$B,0)))</f>
        <v>Cold</v>
      </c>
      <c r="L562" s="100">
        <v>1.0</v>
      </c>
      <c r="M562" s="97" t="s">
        <v>364</v>
      </c>
      <c r="N562" s="98" t="str">
        <f t="array" ref="N562">IF(M562="","",INDEX(Herbs!$J:$J,MATCH(M562,Herbs!$B:$B,0)))</f>
        <v/>
      </c>
      <c r="O562" s="98">
        <f t="array" ref="O562">IF(M562:M632="",0, INDEX(Herbs!A:A,MATCH(M562,Herbs!B:B,0)))</f>
        <v>3</v>
      </c>
      <c r="P562" s="100">
        <f t="array" ref="P562">IF(M562="","", SWITCH(INDEX(Herbs!$A:$A,MATCH(M562,Herbs!$B:$B,0)),1,1,2,3,3,9,4,36,5,180,6,1080,0)*L562)</f>
        <v>9</v>
      </c>
      <c r="Q562" s="101" t="str">
        <f t="array" ref="Q562">IF(M562="","",INDEX(Herbs!$G:$G,MATCH(M562,Herbs!$B:$B,0)))</f>
        <v>Heat</v>
      </c>
      <c r="R562" s="100"/>
      <c r="S562" s="97"/>
      <c r="T562" s="98" t="str">
        <f t="array" ref="T562">IF(S562="","",INDEX(Herbs!$J:$J,MATCH(S562,Herbs!$B:$B,0)))</f>
        <v/>
      </c>
      <c r="U562" s="98">
        <f t="array" ref="U562">IF(S562:S632="",0, INDEX(Herbs!A:A,MATCH(S562,Herbs!B:B,0)))</f>
        <v>0</v>
      </c>
      <c r="V562" s="100" t="str">
        <f t="array" ref="V562">IF(S562="","", SWITCH(INDEX(Herbs!$A:$A,MATCH(S562,Herbs!$B:$B,0)),1,1,2,3,3,9,4,36,5,180,6,1080,0)*R562)</f>
        <v/>
      </c>
      <c r="W562" s="101" t="str">
        <f t="array" ref="W562">IF(S562="","",INDEX(Herbs!$G:$G,MATCH(S562,Herbs!$B:$B,0)))</f>
        <v/>
      </c>
    </row>
    <row r="563" ht="41.25" customHeight="1">
      <c r="A563" s="82" t="s">
        <v>275</v>
      </c>
      <c r="B563" s="83">
        <v>3.0</v>
      </c>
      <c r="C563" s="84" t="s">
        <v>281</v>
      </c>
      <c r="D563" s="85" t="str">
        <f>C563</f>
        <v>Origin Water Elixir</v>
      </c>
      <c r="E563" s="85" t="s">
        <v>320</v>
      </c>
      <c r="F563" s="86">
        <v>4.0</v>
      </c>
      <c r="G563" s="87" t="s">
        <v>365</v>
      </c>
      <c r="H563" s="88" t="str">
        <f t="array" ref="H563">IF(G563="","",INDEX(Herbs!$J:$J,MATCH(G563,Herbs!$B:$B,0)))</f>
        <v/>
      </c>
      <c r="I563" s="13">
        <f t="array" ref="I563">IF(G563:G632="",0, INDEX(Herbs!A:A,MATCH(G563,Herbs!B:B,0)))</f>
        <v>3</v>
      </c>
      <c r="J563" s="89">
        <f t="array" ref="J563">IF(G563="","", SWITCH(INDEX(Herbs!$A:$A,MATCH(G563,Herbs!$B:$B,0)),1,1,2,3,3,9,4,36,5,180,6,1080,0)*F563)</f>
        <v>36</v>
      </c>
      <c r="K563" s="90" t="str">
        <f t="array" ref="K563">IF(G563="","",INDEX(Herbs!$C:$C,MATCH(G563,Herbs!$B:$B,0)))</f>
        <v>Coalescing</v>
      </c>
      <c r="L563" s="89"/>
      <c r="M563" s="91"/>
      <c r="N563" s="88" t="str">
        <f t="array" ref="N563">IF(M563="","",INDEX(Herbs!$J:$J,MATCH(M563,Herbs!$B:$B,0)))</f>
        <v/>
      </c>
      <c r="O563" s="88">
        <f t="array" ref="O563">IF(M563:M632="",0, INDEX(Herbs!A:A,MATCH(M563,Herbs!B:B,0)))</f>
        <v>0</v>
      </c>
      <c r="P563" s="89" t="str">
        <f t="array" ref="P563">IF(M563="","", SWITCH(INDEX(Herbs!$A:$A,MATCH(M563,Herbs!$B:$B,0)),1,1,2,3,3,9,4,36,5,180,6,1080,0)*L563)</f>
        <v/>
      </c>
      <c r="Q563" s="90" t="str">
        <f t="array" ref="Q563">IF(M563="","",INDEX(Herbs!$C:$C,MATCH(M563,Herbs!$B:$B,0)))</f>
        <v/>
      </c>
      <c r="R563" s="89"/>
      <c r="S563" s="91"/>
      <c r="T563" s="88" t="str">
        <f t="array" ref="T563">IF(S563="","",INDEX(Herbs!$J:$J,MATCH(S563,Herbs!$B:$B,0)))</f>
        <v/>
      </c>
      <c r="U563" s="88">
        <f t="array" ref="U563">IF(S563:S632="",0, INDEX(Herbs!A:A,MATCH(S563,Herbs!B:B,0)))</f>
        <v>0</v>
      </c>
      <c r="V563" s="89" t="str">
        <f t="array" ref="V563">IF(S563="","", SWITCH(INDEX(Herbs!$A:$A,MATCH(S563,Herbs!$B:$B,0)),1,1,2,3,3,9,4,36,5,180,6,1080,0)*R563)</f>
        <v/>
      </c>
      <c r="W563" s="90" t="str">
        <f t="array" ref="W563">IF(S563="","",INDEX(Herbs!$C:$C,MATCH(S563,Herbs!$B:$B,0)))</f>
        <v/>
      </c>
    </row>
    <row r="564" ht="41.25" customHeight="1">
      <c r="C564" s="75"/>
      <c r="D564" s="85" t="str">
        <f>C563</f>
        <v>Origin Water Elixir</v>
      </c>
      <c r="E564" s="85" t="s">
        <v>322</v>
      </c>
      <c r="F564" s="89"/>
      <c r="G564" s="91"/>
      <c r="H564" s="88" t="str">
        <f t="array" ref="H564">IF(G564="","",INDEX(Herbs!$J:$J,MATCH(G564,Herbs!$B:$B,0)))</f>
        <v/>
      </c>
      <c r="I564" s="13">
        <f t="array" ref="I564">IF(G564:G632="",0, INDEX(Herbs!A:A,MATCH(G564,Herbs!B:B,0)))</f>
        <v>0</v>
      </c>
      <c r="J564" s="89" t="str">
        <f t="array" ref="J564">IF(G564="","", SWITCH(INDEX(Herbs!$A:$A,MATCH(G564,Herbs!$B:$B,0)),1,1,2,3,3,9,4,36,5,180,6,1080,0)*F564)</f>
        <v/>
      </c>
      <c r="K564" s="90" t="str">
        <f t="array" ref="K564">IF(G564="","",INDEX(Herbs!$C:$C,MATCH(G564,Herbs!$B:$B,0)))</f>
        <v/>
      </c>
      <c r="L564" s="89"/>
      <c r="M564" s="91"/>
      <c r="N564" s="88" t="str">
        <f t="array" ref="N564">IF(M564="","",INDEX(Herbs!$J:$J,MATCH(M564,Herbs!$B:$B,0)))</f>
        <v/>
      </c>
      <c r="O564" s="88">
        <f t="array" ref="O564">IF(M564:M632="",0, INDEX(Herbs!A:A,MATCH(M564,Herbs!B:B,0)))</f>
        <v>0</v>
      </c>
      <c r="P564" s="89" t="str">
        <f t="array" ref="P564">IF(M564="","", SWITCH(INDEX(Herbs!$A:$A,MATCH(M564,Herbs!$B:$B,0)),1,1,2,3,3,9,4,36,5,180,6,1080,0)*L564)</f>
        <v/>
      </c>
      <c r="Q564" s="90" t="str">
        <f t="array" ref="Q564">IF(M564="","",INDEX(Herbs!$C:$C,MATCH(M564,Herbs!$B:$B,0)))</f>
        <v/>
      </c>
      <c r="R564" s="89"/>
      <c r="S564" s="91"/>
      <c r="T564" s="88" t="str">
        <f t="array" ref="T564">IF(S564="","",INDEX(Herbs!$J:$J,MATCH(S564,Herbs!$B:$B,0)))</f>
        <v/>
      </c>
      <c r="U564" s="88">
        <f t="array" ref="U564">IF(S564:S632="",0, INDEX(Herbs!A:A,MATCH(S564,Herbs!B:B,0)))</f>
        <v>0</v>
      </c>
      <c r="V564" s="89" t="str">
        <f t="array" ref="V564">IF(S564="","", SWITCH(INDEX(Herbs!$A:$A,MATCH(S564,Herbs!$B:$B,0)),1,1,2,3,3,9,4,36,5,180,6,1080,0)*R564)</f>
        <v/>
      </c>
      <c r="W564" s="90" t="str">
        <f t="array" ref="W564">IF(S564="","",INDEX(Herbs!$C:$C,MATCH(S564,Herbs!$B:$B,0)))</f>
        <v/>
      </c>
    </row>
    <row r="565" ht="41.25" customHeight="1">
      <c r="C565" s="75"/>
      <c r="D565" s="85" t="str">
        <f>C563</f>
        <v>Origin Water Elixir</v>
      </c>
      <c r="E565" s="73" t="s">
        <v>323</v>
      </c>
      <c r="F565" s="86">
        <v>4.0</v>
      </c>
      <c r="G565" s="87" t="s">
        <v>337</v>
      </c>
      <c r="H565" s="88" t="str">
        <f t="array" ref="H565">IF(G565="","",INDEX(Herbs!$J:$J,MATCH(G565,Herbs!$B:$B,0)))</f>
        <v/>
      </c>
      <c r="I565" s="13">
        <f t="array" ref="I565">IF(G565:G632="",0, INDEX(Herbs!A:A,MATCH(G565,Herbs!B:B,0)))</f>
        <v>3</v>
      </c>
      <c r="J565" s="89">
        <f t="array" ref="J565">IF(G565="","", SWITCH(INDEX(Herbs!$A:$A,MATCH(G565,Herbs!$B:$B,0)),1,1,2,3,3,9,4,36,5,180,6,1080,0)*F565)</f>
        <v>36</v>
      </c>
      <c r="K565" s="90" t="str">
        <f t="array" ref="K565">IF(G565="","",INDEX(Herbs!$E:$E,MATCH(G565,Herbs!$B:$B,0)))</f>
        <v>Water</v>
      </c>
      <c r="L565" s="89"/>
      <c r="M565" s="91"/>
      <c r="N565" s="88" t="str">
        <f t="array" ref="N565">IF(M565="","",INDEX(Herbs!$J:$J,MATCH(M565,Herbs!$B:$B,0)))</f>
        <v/>
      </c>
      <c r="O565" s="88">
        <f t="array" ref="O565">IF(M565:M632="",0, INDEX(Herbs!A:A,MATCH(M565,Herbs!B:B,0)))</f>
        <v>0</v>
      </c>
      <c r="P565" s="89" t="str">
        <f t="array" ref="P565">IF(M565="","", SWITCH(INDEX(Herbs!$A:$A,MATCH(M565,Herbs!$B:$B,0)),1,1,2,3,3,9,4,36,5,180,6,1080,0)*L565)</f>
        <v/>
      </c>
      <c r="Q565" s="90" t="str">
        <f t="array" ref="Q565">IF(M565="","",INDEX(Herbs!$E:$E,MATCH(M565,Herbs!$B:$B,0)))</f>
        <v/>
      </c>
      <c r="R565" s="89"/>
      <c r="S565" s="91"/>
      <c r="T565" s="88" t="str">
        <f t="array" ref="T565">IF(S565="","",INDEX(Herbs!$J:$J,MATCH(S565,Herbs!$B:$B,0)))</f>
        <v/>
      </c>
      <c r="U565" s="88">
        <f t="array" ref="U565">IF(S565:S632="",0, INDEX(Herbs!A:A,MATCH(S565,Herbs!B:B,0)))</f>
        <v>0</v>
      </c>
      <c r="V565" s="89" t="str">
        <f t="array" ref="V565">IF(S565="","", SWITCH(INDEX(Herbs!$A:$A,MATCH(S565,Herbs!$B:$B,0)),1,1,2,3,3,9,4,36,5,180,6,1080,0)*R565)</f>
        <v/>
      </c>
      <c r="W565" s="90" t="str">
        <f t="array" ref="W565">IF(S565="","",INDEX(Herbs!$E:$E,MATCH(S565,Herbs!$B:$B,0)))</f>
        <v/>
      </c>
    </row>
    <row r="566" ht="41.25" customHeight="1">
      <c r="C566" s="75"/>
      <c r="D566" s="85" t="str">
        <f>C563</f>
        <v>Origin Water Elixir</v>
      </c>
      <c r="E566" s="73" t="s">
        <v>325</v>
      </c>
      <c r="F566" s="86"/>
      <c r="G566" s="87"/>
      <c r="H566" s="88" t="str">
        <f t="array" ref="H566">IF(G566="","",INDEX(Herbs!$J:$J,MATCH(G566,Herbs!$B:$B,0)))</f>
        <v/>
      </c>
      <c r="I566" s="13">
        <f t="array" ref="I566">IF(G566:G632="",0, INDEX(Herbs!A:A,MATCH(G566,Herbs!B:B,0)))</f>
        <v>0</v>
      </c>
      <c r="J566" s="89" t="str">
        <f t="array" ref="J566">IF(G566="","", SWITCH(INDEX(Herbs!$A:$A,MATCH(G566,Herbs!$B:$B,0)),1,1,2,3,3,9,4,36,5,180,6,1080,0)*F566)</f>
        <v/>
      </c>
      <c r="K566" s="90" t="str">
        <f t="array" ref="K566">IF(G566="","",INDEX(Herbs!$E:$E,MATCH(G566,Herbs!$B:$B,0)))</f>
        <v/>
      </c>
      <c r="L566" s="89"/>
      <c r="M566" s="91"/>
      <c r="N566" s="88" t="str">
        <f t="array" ref="N566">IF(M566="","",INDEX(Herbs!$J:$J,MATCH(M566,Herbs!$B:$B,0)))</f>
        <v/>
      </c>
      <c r="O566" s="88">
        <f t="array" ref="O566">IF(M566:M632="",0, INDEX(Herbs!A:A,MATCH(M566,Herbs!B:B,0)))</f>
        <v>0</v>
      </c>
      <c r="P566" s="89" t="str">
        <f t="array" ref="P566">IF(M566="","", SWITCH(INDEX(Herbs!$A:$A,MATCH(M566,Herbs!$B:$B,0)),1,1,2,3,3,9,4,36,5,180,6,1080,0)*L566)</f>
        <v/>
      </c>
      <c r="Q566" s="90" t="str">
        <f t="array" ref="Q566">IF(M566="","",INDEX(Herbs!$E:$E,MATCH(M566,Herbs!$B:$B,0)))</f>
        <v/>
      </c>
      <c r="R566" s="89"/>
      <c r="S566" s="91"/>
      <c r="T566" s="88" t="str">
        <f t="array" ref="T566">IF(S566="","",INDEX(Herbs!$J:$J,MATCH(S566,Herbs!$B:$B,0)))</f>
        <v/>
      </c>
      <c r="U566" s="88">
        <f t="array" ref="U566">IF(S566:S632="",0, INDEX(Herbs!A:A,MATCH(S566,Herbs!B:B,0)))</f>
        <v>0</v>
      </c>
      <c r="V566" s="89" t="str">
        <f t="array" ref="V566">IF(S566="","", SWITCH(INDEX(Herbs!$A:$A,MATCH(S566,Herbs!$B:$B,0)),1,1,2,3,3,9,4,36,5,180,6,1080,0)*R566)</f>
        <v/>
      </c>
      <c r="W566" s="90" t="str">
        <f t="array" ref="W566">IF(S566="","",INDEX(Herbs!$E:$E,MATCH(S566,Herbs!$B:$B,0)))</f>
        <v/>
      </c>
    </row>
    <row r="567" ht="41.25" customHeight="1">
      <c r="A567" s="92"/>
      <c r="B567" s="92"/>
      <c r="C567" s="93"/>
      <c r="D567" s="94" t="str">
        <f>C563</f>
        <v>Origin Water Elixir</v>
      </c>
      <c r="E567" s="95" t="s">
        <v>326</v>
      </c>
      <c r="F567" s="96">
        <v>1.0</v>
      </c>
      <c r="G567" s="97" t="s">
        <v>364</v>
      </c>
      <c r="H567" s="98" t="str">
        <f t="array" ref="H567">IF(G567="","",INDEX(Herbs!$J:$J,MATCH(G567,Herbs!$B:$B,0)))</f>
        <v/>
      </c>
      <c r="I567" s="99">
        <f t="array" ref="I567">IF(G567:G632="",0, INDEX(Herbs!A:A,MATCH(G567,Herbs!B:B,0)))</f>
        <v>3</v>
      </c>
      <c r="J567" s="100">
        <f t="array" ref="J567">IF(G567="","", SWITCH(INDEX(Herbs!$A:$A,MATCH(G567,Herbs!$B:$B,0)),1,1,2,3,3,9,4,36,5,180,6,1080,0)*F567)</f>
        <v>9</v>
      </c>
      <c r="K567" s="101" t="str">
        <f t="array" ref="K567">IF(G567="","",INDEX(Herbs!$G:$G,MATCH(G567,Herbs!$B:$B,0)))</f>
        <v>Heat</v>
      </c>
      <c r="L567" s="100"/>
      <c r="M567" s="97"/>
      <c r="N567" s="98" t="str">
        <f t="array" ref="N567">IF(M567="","",INDEX(Herbs!$J:$J,MATCH(M567,Herbs!$B:$B,0)))</f>
        <v/>
      </c>
      <c r="O567" s="98">
        <f t="array" ref="O567">IF(M567:M632="",0, INDEX(Herbs!A:A,MATCH(M567,Herbs!B:B,0)))</f>
        <v>0</v>
      </c>
      <c r="P567" s="100" t="str">
        <f t="array" ref="P567">IF(M567="","", SWITCH(INDEX(Herbs!$A:$A,MATCH(M567,Herbs!$B:$B,0)),1,1,2,3,3,9,4,36,5,180,6,1080,0)*L567)</f>
        <v/>
      </c>
      <c r="Q567" s="101" t="str">
        <f t="array" ref="Q567">IF(M567="","",INDEX(Herbs!$G:$G,MATCH(M567,Herbs!$B:$B,0)))</f>
        <v/>
      </c>
      <c r="R567" s="100"/>
      <c r="S567" s="97"/>
      <c r="T567" s="98" t="str">
        <f t="array" ref="T567">IF(S567="","",INDEX(Herbs!$J:$J,MATCH(S567,Herbs!$B:$B,0)))</f>
        <v/>
      </c>
      <c r="U567" s="98">
        <f t="array" ref="U567">IF(S567:S632="",0, INDEX(Herbs!A:A,MATCH(S567,Herbs!B:B,0)))</f>
        <v>0</v>
      </c>
      <c r="V567" s="100" t="str">
        <f t="array" ref="V567">IF(S567="","", SWITCH(INDEX(Herbs!$A:$A,MATCH(S567,Herbs!$B:$B,0)),1,1,2,3,3,9,4,36,5,180,6,1080,0)*R567)</f>
        <v/>
      </c>
      <c r="W567" s="101" t="str">
        <f t="array" ref="W567">IF(S567="","",INDEX(Herbs!$G:$G,MATCH(S567,Herbs!$B:$B,0)))</f>
        <v/>
      </c>
    </row>
    <row r="568" ht="41.25" customHeight="1">
      <c r="A568" s="82" t="s">
        <v>275</v>
      </c>
      <c r="B568" s="83">
        <v>3.0</v>
      </c>
      <c r="C568" s="84" t="s">
        <v>283</v>
      </c>
      <c r="D568" s="85" t="str">
        <f>C568</f>
        <v>Origin Wood Elixir</v>
      </c>
      <c r="E568" s="85" t="s">
        <v>320</v>
      </c>
      <c r="F568" s="86">
        <v>4.0</v>
      </c>
      <c r="G568" s="87" t="s">
        <v>364</v>
      </c>
      <c r="H568" s="88" t="str">
        <f t="array" ref="H568">IF(G568="","",INDEX(Herbs!$J:$J,MATCH(G568,Herbs!$B:$B,0)))</f>
        <v/>
      </c>
      <c r="I568" s="13">
        <f t="array" ref="I568">IF(G568:G632="",0, INDEX(Herbs!A:A,MATCH(G568,Herbs!B:B,0)))</f>
        <v>3</v>
      </c>
      <c r="J568" s="89">
        <f t="array" ref="J568">IF(G568="","", SWITCH(INDEX(Herbs!$A:$A,MATCH(G568,Herbs!$B:$B,0)),1,1,2,3,3,9,4,36,5,180,6,1080,0)*F568)</f>
        <v>36</v>
      </c>
      <c r="K568" s="90" t="str">
        <f t="array" ref="K568">IF(G568="","",INDEX(Herbs!$C:$C,MATCH(G568,Herbs!$B:$B,0)))</f>
        <v>Coalescing</v>
      </c>
      <c r="L568" s="89">
        <v>4.0</v>
      </c>
      <c r="M568" s="91" t="s">
        <v>365</v>
      </c>
      <c r="N568" s="88" t="str">
        <f t="array" ref="N568">IF(M568="","",INDEX(Herbs!$J:$J,MATCH(M568,Herbs!$B:$B,0)))</f>
        <v/>
      </c>
      <c r="O568" s="88">
        <f t="array" ref="O568">IF(M568:M632="",0, INDEX(Herbs!A:A,MATCH(M568,Herbs!B:B,0)))</f>
        <v>3</v>
      </c>
      <c r="P568" s="89">
        <f t="array" ref="P568">IF(M568="","", SWITCH(INDEX(Herbs!$A:$A,MATCH(M568,Herbs!$B:$B,0)),1,1,2,3,3,9,4,36,5,180,6,1080,0)*L568)</f>
        <v>36</v>
      </c>
      <c r="Q568" s="90" t="str">
        <f t="array" ref="Q568">IF(M568="","",INDEX(Herbs!$C:$C,MATCH(M568,Herbs!$B:$B,0)))</f>
        <v>Coalescing</v>
      </c>
      <c r="R568" s="89"/>
      <c r="S568" s="91"/>
      <c r="T568" s="88" t="str">
        <f t="array" ref="T568">IF(S568="","",INDEX(Herbs!$J:$J,MATCH(S568,Herbs!$B:$B,0)))</f>
        <v/>
      </c>
      <c r="U568" s="88">
        <f t="array" ref="U568">IF(S568:S632="",0, INDEX(Herbs!A:A,MATCH(S568,Herbs!B:B,0)))</f>
        <v>0</v>
      </c>
      <c r="V568" s="89" t="str">
        <f t="array" ref="V568">IF(S568="","", SWITCH(INDEX(Herbs!$A:$A,MATCH(S568,Herbs!$B:$B,0)),1,1,2,3,3,9,4,36,5,180,6,1080,0)*R568)</f>
        <v/>
      </c>
      <c r="W568" s="90" t="str">
        <f t="array" ref="W568">IF(S568="","",INDEX(Herbs!$C:$C,MATCH(S568,Herbs!$B:$B,0)))</f>
        <v/>
      </c>
    </row>
    <row r="569" ht="41.25" customHeight="1">
      <c r="C569" s="75"/>
      <c r="D569" s="85" t="str">
        <f>C568</f>
        <v>Origin Wood Elixir</v>
      </c>
      <c r="E569" s="85" t="s">
        <v>322</v>
      </c>
      <c r="F569" s="89"/>
      <c r="G569" s="91"/>
      <c r="H569" s="88" t="str">
        <f t="array" ref="H569">IF(G569="","",INDEX(Herbs!$J:$J,MATCH(G569,Herbs!$B:$B,0)))</f>
        <v/>
      </c>
      <c r="I569" s="13">
        <f t="array" ref="I569">IF(G569:G632="",0, INDEX(Herbs!A:A,MATCH(G569,Herbs!B:B,0)))</f>
        <v>0</v>
      </c>
      <c r="J569" s="89" t="str">
        <f t="array" ref="J569">IF(G569="","", SWITCH(INDEX(Herbs!$A:$A,MATCH(G569,Herbs!$B:$B,0)),1,1,2,3,3,9,4,36,5,180,6,1080,0)*F569)</f>
        <v/>
      </c>
      <c r="K569" s="90" t="str">
        <f t="array" ref="K569">IF(G569="","",INDEX(Herbs!$C:$C,MATCH(G569,Herbs!$B:$B,0)))</f>
        <v/>
      </c>
      <c r="L569" s="89"/>
      <c r="M569" s="91"/>
      <c r="N569" s="88" t="str">
        <f t="array" ref="N569">IF(M569="","",INDEX(Herbs!$J:$J,MATCH(M569,Herbs!$B:$B,0)))</f>
        <v/>
      </c>
      <c r="O569" s="88">
        <f t="array" ref="O569">IF(M569:M632="",0, INDEX(Herbs!A:A,MATCH(M569,Herbs!B:B,0)))</f>
        <v>0</v>
      </c>
      <c r="P569" s="89" t="str">
        <f t="array" ref="P569">IF(M569="","", SWITCH(INDEX(Herbs!$A:$A,MATCH(M569,Herbs!$B:$B,0)),1,1,2,3,3,9,4,36,5,180,6,1080,0)*L569)</f>
        <v/>
      </c>
      <c r="Q569" s="90" t="str">
        <f t="array" ref="Q569">IF(M569="","",INDEX(Herbs!$C:$C,MATCH(M569,Herbs!$B:$B,0)))</f>
        <v/>
      </c>
      <c r="R569" s="89"/>
      <c r="S569" s="91"/>
      <c r="T569" s="88" t="str">
        <f t="array" ref="T569">IF(S569="","",INDEX(Herbs!$J:$J,MATCH(S569,Herbs!$B:$B,0)))</f>
        <v/>
      </c>
      <c r="U569" s="88">
        <f t="array" ref="U569">IF(S569:S632="",0, INDEX(Herbs!A:A,MATCH(S569,Herbs!B:B,0)))</f>
        <v>0</v>
      </c>
      <c r="V569" s="89" t="str">
        <f t="array" ref="V569">IF(S569="","", SWITCH(INDEX(Herbs!$A:$A,MATCH(S569,Herbs!$B:$B,0)),1,1,2,3,3,9,4,36,5,180,6,1080,0)*R569)</f>
        <v/>
      </c>
      <c r="W569" s="90" t="str">
        <f t="array" ref="W569">IF(S569="","",INDEX(Herbs!$C:$C,MATCH(S569,Herbs!$B:$B,0)))</f>
        <v/>
      </c>
    </row>
    <row r="570" ht="41.25" customHeight="1">
      <c r="C570" s="75"/>
      <c r="D570" s="85" t="str">
        <f>C568</f>
        <v>Origin Wood Elixir</v>
      </c>
      <c r="E570" s="73" t="s">
        <v>323</v>
      </c>
      <c r="F570" s="86">
        <v>4.0</v>
      </c>
      <c r="G570" s="87" t="s">
        <v>339</v>
      </c>
      <c r="H570" s="88" t="str">
        <f t="array" ref="H570">IF(G570="","",INDEX(Herbs!$J:$J,MATCH(G570,Herbs!$B:$B,0)))</f>
        <v/>
      </c>
      <c r="I570" s="13">
        <f t="array" ref="I570">IF(G570:G632="",0, INDEX(Herbs!A:A,MATCH(G570,Herbs!B:B,0)))</f>
        <v>3</v>
      </c>
      <c r="J570" s="89">
        <f t="array" ref="J570">IF(G570="","", SWITCH(INDEX(Herbs!$A:$A,MATCH(G570,Herbs!$B:$B,0)),1,1,2,3,3,9,4,36,5,180,6,1080,0)*F570)</f>
        <v>36</v>
      </c>
      <c r="K570" s="90" t="str">
        <f t="array" ref="K570">IF(G570="","",INDEX(Herbs!$E:$E,MATCH(G570,Herbs!$B:$B,0)))</f>
        <v>Wood</v>
      </c>
      <c r="L570" s="89">
        <v>4.0</v>
      </c>
      <c r="M570" s="91" t="s">
        <v>339</v>
      </c>
      <c r="N570" s="88" t="str">
        <f t="array" ref="N570">IF(M570="","",INDEX(Herbs!$J:$J,MATCH(M570,Herbs!$B:$B,0)))</f>
        <v/>
      </c>
      <c r="O570" s="88">
        <f t="array" ref="O570">IF(M570:M632="",0, INDEX(Herbs!A:A,MATCH(M570,Herbs!B:B,0)))</f>
        <v>3</v>
      </c>
      <c r="P570" s="89">
        <f t="array" ref="P570">IF(M570="","", SWITCH(INDEX(Herbs!$A:$A,MATCH(M570,Herbs!$B:$B,0)),1,1,2,3,3,9,4,36,5,180,6,1080,0)*L570)</f>
        <v>36</v>
      </c>
      <c r="Q570" s="90" t="str">
        <f t="array" ref="Q570">IF(M570="","",INDEX(Herbs!$E:$E,MATCH(M570,Herbs!$B:$B,0)))</f>
        <v>Wood</v>
      </c>
      <c r="R570" s="89"/>
      <c r="S570" s="91"/>
      <c r="T570" s="88" t="str">
        <f t="array" ref="T570">IF(S570="","",INDEX(Herbs!$J:$J,MATCH(S570,Herbs!$B:$B,0)))</f>
        <v/>
      </c>
      <c r="U570" s="88">
        <f t="array" ref="U570">IF(S570:S632="",0, INDEX(Herbs!A:A,MATCH(S570,Herbs!B:B,0)))</f>
        <v>0</v>
      </c>
      <c r="V570" s="89" t="str">
        <f t="array" ref="V570">IF(S570="","", SWITCH(INDEX(Herbs!$A:$A,MATCH(S570,Herbs!$B:$B,0)),1,1,2,3,3,9,4,36,5,180,6,1080,0)*R570)</f>
        <v/>
      </c>
      <c r="W570" s="90" t="str">
        <f t="array" ref="W570">IF(S570="","",INDEX(Herbs!$E:$E,MATCH(S570,Herbs!$B:$B,0)))</f>
        <v/>
      </c>
    </row>
    <row r="571" ht="41.25" customHeight="1">
      <c r="C571" s="75"/>
      <c r="D571" s="85" t="str">
        <f>C568</f>
        <v>Origin Wood Elixir</v>
      </c>
      <c r="E571" s="73" t="s">
        <v>325</v>
      </c>
      <c r="F571" s="86"/>
      <c r="G571" s="87"/>
      <c r="H571" s="88" t="str">
        <f t="array" ref="H571">IF(G571="","",INDEX(Herbs!$J:$J,MATCH(G571,Herbs!$B:$B,0)))</f>
        <v/>
      </c>
      <c r="I571" s="13">
        <f t="array" ref="I571">IF(G571:G632="",0, INDEX(Herbs!A:A,MATCH(G571,Herbs!B:B,0)))</f>
        <v>0</v>
      </c>
      <c r="J571" s="89" t="str">
        <f t="array" ref="J571">IF(G571="","", SWITCH(INDEX(Herbs!$A:$A,MATCH(G571,Herbs!$B:$B,0)),1,1,2,3,3,9,4,36,5,180,6,1080,0)*F571)</f>
        <v/>
      </c>
      <c r="K571" s="90" t="str">
        <f t="array" ref="K571">IF(G571="","",INDEX(Herbs!$E:$E,MATCH(G571,Herbs!$B:$B,0)))</f>
        <v/>
      </c>
      <c r="L571" s="89"/>
      <c r="M571" s="91"/>
      <c r="N571" s="88" t="str">
        <f t="array" ref="N571">IF(M571="","",INDEX(Herbs!$J:$J,MATCH(M571,Herbs!$B:$B,0)))</f>
        <v/>
      </c>
      <c r="O571" s="88">
        <f t="array" ref="O571">IF(M571:M632="",0, INDEX(Herbs!A:A,MATCH(M571,Herbs!B:B,0)))</f>
        <v>0</v>
      </c>
      <c r="P571" s="89" t="str">
        <f t="array" ref="P571">IF(M571="","", SWITCH(INDEX(Herbs!$A:$A,MATCH(M571,Herbs!$B:$B,0)),1,1,2,3,3,9,4,36,5,180,6,1080,0)*L571)</f>
        <v/>
      </c>
      <c r="Q571" s="90" t="str">
        <f t="array" ref="Q571">IF(M571="","",INDEX(Herbs!$E:$E,MATCH(M571,Herbs!$B:$B,0)))</f>
        <v/>
      </c>
      <c r="R571" s="89"/>
      <c r="S571" s="91"/>
      <c r="T571" s="88" t="str">
        <f t="array" ref="T571">IF(S571="","",INDEX(Herbs!$J:$J,MATCH(S571,Herbs!$B:$B,0)))</f>
        <v/>
      </c>
      <c r="U571" s="88">
        <f t="array" ref="U571">IF(S571:S632="",0, INDEX(Herbs!A:A,MATCH(S571,Herbs!B:B,0)))</f>
        <v>0</v>
      </c>
      <c r="V571" s="89" t="str">
        <f t="array" ref="V571">IF(S571="","", SWITCH(INDEX(Herbs!$A:$A,MATCH(S571,Herbs!$B:$B,0)),1,1,2,3,3,9,4,36,5,180,6,1080,0)*R571)</f>
        <v/>
      </c>
      <c r="W571" s="90" t="str">
        <f t="array" ref="W571">IF(S571="","",INDEX(Herbs!$E:$E,MATCH(S571,Herbs!$B:$B,0)))</f>
        <v/>
      </c>
    </row>
    <row r="572" ht="41.25" customHeight="1">
      <c r="A572" s="92"/>
      <c r="B572" s="92"/>
      <c r="C572" s="93"/>
      <c r="D572" s="94" t="str">
        <f>C568</f>
        <v>Origin Wood Elixir</v>
      </c>
      <c r="E572" s="95" t="s">
        <v>326</v>
      </c>
      <c r="F572" s="96">
        <v>1.0</v>
      </c>
      <c r="G572" s="97" t="s">
        <v>335</v>
      </c>
      <c r="H572" s="98" t="str">
        <f t="array" ref="H572">IF(G572="","",INDEX(Herbs!$J:$J,MATCH(G572,Herbs!$B:$B,0)))</f>
        <v/>
      </c>
      <c r="I572" s="99">
        <f t="array" ref="I572">IF(G572:G632="",0, INDEX(Herbs!A:A,MATCH(G572,Herbs!B:B,0)))</f>
        <v>3</v>
      </c>
      <c r="J572" s="100">
        <f t="array" ref="J572">IF(G572="","", SWITCH(INDEX(Herbs!$A:$A,MATCH(G572,Herbs!$B:$B,0)),1,1,2,3,3,9,4,36,5,180,6,1080,0)*F572)</f>
        <v>9</v>
      </c>
      <c r="K572" s="101" t="str">
        <f t="array" ref="K572">IF(G572="","",INDEX(Herbs!$G:$G,MATCH(G572,Herbs!$B:$B,0)))</f>
        <v>Balanced</v>
      </c>
      <c r="L572" s="100">
        <v>1.0</v>
      </c>
      <c r="M572" s="97" t="s">
        <v>364</v>
      </c>
      <c r="N572" s="98" t="str">
        <f t="array" ref="N572">IF(M572="","",INDEX(Herbs!$J:$J,MATCH(M572,Herbs!$B:$B,0)))</f>
        <v/>
      </c>
      <c r="O572" s="98">
        <f t="array" ref="O572">IF(M572:M632="",0, INDEX(Herbs!A:A,MATCH(M572,Herbs!B:B,0)))</f>
        <v>3</v>
      </c>
      <c r="P572" s="100">
        <f t="array" ref="P572">IF(M572="","", SWITCH(INDEX(Herbs!$A:$A,MATCH(M572,Herbs!$B:$B,0)),1,1,2,3,3,9,4,36,5,180,6,1080,0)*L572)</f>
        <v>9</v>
      </c>
      <c r="Q572" s="101" t="str">
        <f t="array" ref="Q572">IF(M572="","",INDEX(Herbs!$G:$G,MATCH(M572,Herbs!$B:$B,0)))</f>
        <v>Heat</v>
      </c>
      <c r="R572" s="100"/>
      <c r="S572" s="97"/>
      <c r="T572" s="98" t="str">
        <f t="array" ref="T572">IF(S572="","",INDEX(Herbs!$J:$J,MATCH(S572,Herbs!$B:$B,0)))</f>
        <v/>
      </c>
      <c r="U572" s="98">
        <f t="array" ref="U572">IF(S572:S632="",0, INDEX(Herbs!A:A,MATCH(S572,Herbs!B:B,0)))</f>
        <v>0</v>
      </c>
      <c r="V572" s="100" t="str">
        <f t="array" ref="V572">IF(S572="","", SWITCH(INDEX(Herbs!$A:$A,MATCH(S572,Herbs!$B:$B,0)),1,1,2,3,3,9,4,36,5,180,6,1080,0)*R572)</f>
        <v/>
      </c>
      <c r="W572" s="101" t="str">
        <f t="array" ref="W572">IF(S572="","",INDEX(Herbs!$G:$G,MATCH(S572,Herbs!$B:$B,0)))</f>
        <v/>
      </c>
    </row>
    <row r="573" ht="41.25" customHeight="1">
      <c r="A573" s="82" t="s">
        <v>286</v>
      </c>
      <c r="B573" s="83">
        <v>3.0</v>
      </c>
      <c r="C573" s="84" t="s">
        <v>285</v>
      </c>
      <c r="D573" s="85" t="str">
        <f>C573</f>
        <v>Vitality Spark Elixir</v>
      </c>
      <c r="E573" s="85" t="s">
        <v>320</v>
      </c>
      <c r="F573" s="86">
        <v>3.0</v>
      </c>
      <c r="G573" s="87" t="s">
        <v>364</v>
      </c>
      <c r="H573" s="88" t="str">
        <f t="array" ref="H573">IF(G573="","",INDEX(Herbs!$J:$J,MATCH(G573,Herbs!$B:$B,0)))</f>
        <v/>
      </c>
      <c r="I573" s="13">
        <f t="array" ref="I573">IF(G573:G632="",0, INDEX(Herbs!A:A,MATCH(G573,Herbs!B:B,0)))</f>
        <v>3</v>
      </c>
      <c r="J573" s="89">
        <f t="array" ref="J573">IF(G573="","", SWITCH(INDEX(Herbs!$A:$A,MATCH(G573,Herbs!$B:$B,0)),1,1,2,3,3,9,4,36,5,180,6,1080,0)*F573)</f>
        <v>27</v>
      </c>
      <c r="K573" s="90" t="str">
        <f t="array" ref="K573">IF(G573="","",INDEX(Herbs!$C:$C,MATCH(G573,Herbs!$B:$B,0)))</f>
        <v>Coalescing</v>
      </c>
      <c r="L573" s="89">
        <v>3.0</v>
      </c>
      <c r="M573" s="91" t="s">
        <v>365</v>
      </c>
      <c r="N573" s="88" t="str">
        <f t="array" ref="N573">IF(M573="","",INDEX(Herbs!$J:$J,MATCH(M573,Herbs!$B:$B,0)))</f>
        <v/>
      </c>
      <c r="O573" s="88">
        <f t="array" ref="O573">IF(M573:M632="",0, INDEX(Herbs!A:A,MATCH(M573,Herbs!B:B,0)))</f>
        <v>3</v>
      </c>
      <c r="P573" s="89">
        <f t="array" ref="P573">IF(M573="","", SWITCH(INDEX(Herbs!$A:$A,MATCH(M573,Herbs!$B:$B,0)),1,1,2,3,3,9,4,36,5,180,6,1080,0)*L573)</f>
        <v>27</v>
      </c>
      <c r="Q573" s="90" t="str">
        <f t="array" ref="Q573">IF(M573="","",INDEX(Herbs!$C:$C,MATCH(M573,Herbs!$B:$B,0)))</f>
        <v>Coalescing</v>
      </c>
      <c r="R573" s="89"/>
      <c r="S573" s="91"/>
      <c r="T573" s="88" t="str">
        <f t="array" ref="T573">IF(S573="","",INDEX(Herbs!$J:$J,MATCH(S573,Herbs!$B:$B,0)))</f>
        <v/>
      </c>
      <c r="U573" s="88">
        <f t="array" ref="U573">IF(S573:S632="",0, INDEX(Herbs!A:A,MATCH(S573,Herbs!B:B,0)))</f>
        <v>0</v>
      </c>
      <c r="V573" s="89" t="str">
        <f t="array" ref="V573">IF(S573="","", SWITCH(INDEX(Herbs!$A:$A,MATCH(S573,Herbs!$B:$B,0)),1,1,2,3,3,9,4,36,5,180,6,1080,0)*R573)</f>
        <v/>
      </c>
      <c r="W573" s="90" t="str">
        <f t="array" ref="W573">IF(S573="","",INDEX(Herbs!$C:$C,MATCH(S573,Herbs!$B:$B,0)))</f>
        <v/>
      </c>
    </row>
    <row r="574" ht="41.25" customHeight="1">
      <c r="C574" s="75"/>
      <c r="D574" s="85" t="str">
        <f>C573</f>
        <v>Vitality Spark Elixir</v>
      </c>
      <c r="E574" s="85" t="s">
        <v>322</v>
      </c>
      <c r="F574" s="89"/>
      <c r="G574" s="91"/>
      <c r="H574" s="88" t="str">
        <f t="array" ref="H574">IF(G574="","",INDEX(Herbs!$J:$J,MATCH(G574,Herbs!$B:$B,0)))</f>
        <v/>
      </c>
      <c r="I574" s="13">
        <f t="array" ref="I574">IF(G574:G632="",0, INDEX(Herbs!A:A,MATCH(G574,Herbs!B:B,0)))</f>
        <v>0</v>
      </c>
      <c r="J574" s="89" t="str">
        <f t="array" ref="J574">IF(G574="","", SWITCH(INDEX(Herbs!$A:$A,MATCH(G574,Herbs!$B:$B,0)),1,1,2,3,3,9,4,36,5,180,6,1080,0)*F574)</f>
        <v/>
      </c>
      <c r="K574" s="90" t="str">
        <f t="array" ref="K574">IF(G574="","",INDEX(Herbs!$C:$C,MATCH(G574,Herbs!$B:$B,0)))</f>
        <v/>
      </c>
      <c r="L574" s="89"/>
      <c r="M574" s="91"/>
      <c r="N574" s="88" t="str">
        <f t="array" ref="N574">IF(M574="","",INDEX(Herbs!$J:$J,MATCH(M574,Herbs!$B:$B,0)))</f>
        <v/>
      </c>
      <c r="O574" s="88">
        <f t="array" ref="O574">IF(M574:M632="",0, INDEX(Herbs!A:A,MATCH(M574,Herbs!B:B,0)))</f>
        <v>0</v>
      </c>
      <c r="P574" s="89" t="str">
        <f t="array" ref="P574">IF(M574="","", SWITCH(INDEX(Herbs!$A:$A,MATCH(M574,Herbs!$B:$B,0)),1,1,2,3,3,9,4,36,5,180,6,1080,0)*L574)</f>
        <v/>
      </c>
      <c r="Q574" s="90" t="str">
        <f t="array" ref="Q574">IF(M574="","",INDEX(Herbs!$C:$C,MATCH(M574,Herbs!$B:$B,0)))</f>
        <v/>
      </c>
      <c r="R574" s="89"/>
      <c r="S574" s="91"/>
      <c r="T574" s="88" t="str">
        <f t="array" ref="T574">IF(S574="","",INDEX(Herbs!$J:$J,MATCH(S574,Herbs!$B:$B,0)))</f>
        <v/>
      </c>
      <c r="U574" s="88">
        <f t="array" ref="U574">IF(S574:S632="",0, INDEX(Herbs!A:A,MATCH(S574,Herbs!B:B,0)))</f>
        <v>0</v>
      </c>
      <c r="V574" s="89" t="str">
        <f t="array" ref="V574">IF(S574="","", SWITCH(INDEX(Herbs!$A:$A,MATCH(S574,Herbs!$B:$B,0)),1,1,2,3,3,9,4,36,5,180,6,1080,0)*R574)</f>
        <v/>
      </c>
      <c r="W574" s="90" t="str">
        <f t="array" ref="W574">IF(S574="","",INDEX(Herbs!$C:$C,MATCH(S574,Herbs!$B:$B,0)))</f>
        <v/>
      </c>
    </row>
    <row r="575" ht="41.25" customHeight="1">
      <c r="C575" s="75"/>
      <c r="D575" s="85" t="str">
        <f>C573</f>
        <v>Vitality Spark Elixir</v>
      </c>
      <c r="E575" s="73" t="s">
        <v>323</v>
      </c>
      <c r="F575" s="86">
        <v>3.0</v>
      </c>
      <c r="G575" s="87" t="s">
        <v>350</v>
      </c>
      <c r="H575" s="88" t="str">
        <f t="array" ref="H575">IF(G575="","",INDEX(Herbs!$J:$J,MATCH(G575,Herbs!$B:$B,0)))</f>
        <v/>
      </c>
      <c r="I575" s="13">
        <f t="array" ref="I575">IF(G575:G632="",0, INDEX(Herbs!A:A,MATCH(G575,Herbs!B:B,0)))</f>
        <v>3</v>
      </c>
      <c r="J575" s="89">
        <f t="array" ref="J575">IF(G575="","", SWITCH(INDEX(Herbs!$A:$A,MATCH(G575,Herbs!$B:$B,0)),1,1,2,3,3,9,4,36,5,180,6,1080,0)*F575)</f>
        <v>27</v>
      </c>
      <c r="K575" s="90" t="str">
        <f t="array" ref="K575">IF(G575="","",INDEX(Herbs!$E:$E,MATCH(G575,Herbs!$B:$B,0)))</f>
        <v>Bodybuilding</v>
      </c>
      <c r="L575" s="89">
        <v>3.0</v>
      </c>
      <c r="M575" s="91" t="s">
        <v>350</v>
      </c>
      <c r="N575" s="88" t="str">
        <f t="array" ref="N575">IF(M575="","",INDEX(Herbs!$J:$J,MATCH(M575,Herbs!$B:$B,0)))</f>
        <v/>
      </c>
      <c r="O575" s="88">
        <f t="array" ref="O575">IF(M575:M632="",0, INDEX(Herbs!A:A,MATCH(M575,Herbs!B:B,0)))</f>
        <v>3</v>
      </c>
      <c r="P575" s="89">
        <f t="array" ref="P575">IF(M575="","", SWITCH(INDEX(Herbs!$A:$A,MATCH(M575,Herbs!$B:$B,0)),1,1,2,3,3,9,4,36,5,180,6,1080,0)*L575)</f>
        <v>27</v>
      </c>
      <c r="Q575" s="90" t="str">
        <f t="array" ref="Q575">IF(M575="","",INDEX(Herbs!$E:$E,MATCH(M575,Herbs!$B:$B,0)))</f>
        <v>Bodybuilding</v>
      </c>
      <c r="R575" s="89"/>
      <c r="S575" s="91"/>
      <c r="T575" s="88" t="str">
        <f t="array" ref="T575">IF(S575="","",INDEX(Herbs!$J:$J,MATCH(S575,Herbs!$B:$B,0)))</f>
        <v/>
      </c>
      <c r="U575" s="88">
        <f t="array" ref="U575">IF(S575:S632="",0, INDEX(Herbs!A:A,MATCH(S575,Herbs!B:B,0)))</f>
        <v>0</v>
      </c>
      <c r="V575" s="89" t="str">
        <f t="array" ref="V575">IF(S575="","", SWITCH(INDEX(Herbs!$A:$A,MATCH(S575,Herbs!$B:$B,0)),1,1,2,3,3,9,4,36,5,180,6,1080,0)*R575)</f>
        <v/>
      </c>
      <c r="W575" s="90" t="str">
        <f t="array" ref="W575">IF(S575="","",INDEX(Herbs!$E:$E,MATCH(S575,Herbs!$B:$B,0)))</f>
        <v/>
      </c>
    </row>
    <row r="576" ht="41.25" customHeight="1">
      <c r="C576" s="75"/>
      <c r="D576" s="85" t="str">
        <f>C573</f>
        <v>Vitality Spark Elixir</v>
      </c>
      <c r="E576" s="73" t="s">
        <v>325</v>
      </c>
      <c r="F576" s="86"/>
      <c r="G576" s="87"/>
      <c r="H576" s="88" t="str">
        <f t="array" ref="H576">IF(G576="","",INDEX(Herbs!$J:$J,MATCH(G576,Herbs!$B:$B,0)))</f>
        <v/>
      </c>
      <c r="I576" s="13">
        <f t="array" ref="I576">IF(G576:G632="",0, INDEX(Herbs!A:A,MATCH(G576,Herbs!B:B,0)))</f>
        <v>0</v>
      </c>
      <c r="J576" s="89" t="str">
        <f t="array" ref="J576">IF(G576="","", SWITCH(INDEX(Herbs!$A:$A,MATCH(G576,Herbs!$B:$B,0)),1,1,2,3,3,9,4,36,5,180,6,1080,0)*F576)</f>
        <v/>
      </c>
      <c r="K576" s="90" t="str">
        <f t="array" ref="K576">IF(G576="","",INDEX(Herbs!$E:$E,MATCH(G576,Herbs!$B:$B,0)))</f>
        <v/>
      </c>
      <c r="L576" s="89"/>
      <c r="M576" s="91"/>
      <c r="N576" s="88" t="str">
        <f t="array" ref="N576">IF(M576="","",INDEX(Herbs!$J:$J,MATCH(M576,Herbs!$B:$B,0)))</f>
        <v/>
      </c>
      <c r="O576" s="88">
        <f t="array" ref="O576">IF(M576:M632="",0, INDEX(Herbs!A:A,MATCH(M576,Herbs!B:B,0)))</f>
        <v>0</v>
      </c>
      <c r="P576" s="89" t="str">
        <f t="array" ref="P576">IF(M576="","", SWITCH(INDEX(Herbs!$A:$A,MATCH(M576,Herbs!$B:$B,0)),1,1,2,3,3,9,4,36,5,180,6,1080,0)*L576)</f>
        <v/>
      </c>
      <c r="Q576" s="90" t="str">
        <f t="array" ref="Q576">IF(M576="","",INDEX(Herbs!$E:$E,MATCH(M576,Herbs!$B:$B,0)))</f>
        <v/>
      </c>
      <c r="R576" s="89"/>
      <c r="S576" s="91"/>
      <c r="T576" s="88" t="str">
        <f t="array" ref="T576">IF(S576="","",INDEX(Herbs!$J:$J,MATCH(S576,Herbs!$B:$B,0)))</f>
        <v/>
      </c>
      <c r="U576" s="88">
        <f t="array" ref="U576">IF(S576:S632="",0, INDEX(Herbs!A:A,MATCH(S576,Herbs!B:B,0)))</f>
        <v>0</v>
      </c>
      <c r="V576" s="89" t="str">
        <f t="array" ref="V576">IF(S576="","", SWITCH(INDEX(Herbs!$A:$A,MATCH(S576,Herbs!$B:$B,0)),1,1,2,3,3,9,4,36,5,180,6,1080,0)*R576)</f>
        <v/>
      </c>
      <c r="W576" s="90" t="str">
        <f t="array" ref="W576">IF(S576="","",INDEX(Herbs!$E:$E,MATCH(S576,Herbs!$B:$B,0)))</f>
        <v/>
      </c>
    </row>
    <row r="577" ht="41.25" customHeight="1">
      <c r="A577" s="92"/>
      <c r="B577" s="92"/>
      <c r="C577" s="93"/>
      <c r="D577" s="94" t="str">
        <f>C573</f>
        <v>Vitality Spark Elixir</v>
      </c>
      <c r="E577" s="95" t="s">
        <v>326</v>
      </c>
      <c r="F577" s="96">
        <v>3.0</v>
      </c>
      <c r="G577" s="97" t="s">
        <v>352</v>
      </c>
      <c r="H577" s="98" t="str">
        <f t="array" ref="H577">IF(G577="","",INDEX(Herbs!$J:$J,MATCH(G577,Herbs!$B:$B,0)))</f>
        <v/>
      </c>
      <c r="I577" s="99">
        <f t="array" ref="I577">IF(G577:G632="",0, INDEX(Herbs!A:A,MATCH(G577,Herbs!B:B,0)))</f>
        <v>2</v>
      </c>
      <c r="J577" s="100">
        <f t="array" ref="J577">IF(G577="","", SWITCH(INDEX(Herbs!$A:$A,MATCH(G577,Herbs!$B:$B,0)),1,1,2,3,3,9,4,36,5,180,6,1080,0)*F577)</f>
        <v>9</v>
      </c>
      <c r="K577" s="101" t="str">
        <f t="array" ref="K577">IF(G577="","",INDEX(Herbs!$G:$G,MATCH(G577,Herbs!$B:$B,0)))</f>
        <v>Cold</v>
      </c>
      <c r="L577" s="100">
        <v>1.0</v>
      </c>
      <c r="M577" s="97" t="s">
        <v>331</v>
      </c>
      <c r="N577" s="98" t="str">
        <f t="array" ref="N577">IF(M577="","",INDEX(Herbs!$J:$J,MATCH(M577,Herbs!$B:$B,0)))</f>
        <v/>
      </c>
      <c r="O577" s="98">
        <f t="array" ref="O577">IF(M577:M632="",0, INDEX(Herbs!A:A,MATCH(M577,Herbs!B:B,0)))</f>
        <v>3</v>
      </c>
      <c r="P577" s="100">
        <f t="array" ref="P577">IF(M577="","", SWITCH(INDEX(Herbs!$A:$A,MATCH(M577,Herbs!$B:$B,0)),1,1,2,3,3,9,4,36,5,180,6,1080,0)*L577)</f>
        <v>9</v>
      </c>
      <c r="Q577" s="101" t="str">
        <f t="array" ref="Q577">IF(M577="","",INDEX(Herbs!$G:$G,MATCH(M577,Herbs!$B:$B,0)))</f>
        <v>Heat</v>
      </c>
      <c r="R577" s="100"/>
      <c r="S577" s="97"/>
      <c r="T577" s="98" t="str">
        <f t="array" ref="T577">IF(S577="","",INDEX(Herbs!$J:$J,MATCH(S577,Herbs!$B:$B,0)))</f>
        <v/>
      </c>
      <c r="U577" s="98">
        <f t="array" ref="U577">IF(S577:S632="",0, INDEX(Herbs!A:A,MATCH(S577,Herbs!B:B,0)))</f>
        <v>0</v>
      </c>
      <c r="V577" s="100" t="str">
        <f t="array" ref="V577">IF(S577="","", SWITCH(INDEX(Herbs!$A:$A,MATCH(S577,Herbs!$B:$B,0)),1,1,2,3,3,9,4,36,5,180,6,1080,0)*R577)</f>
        <v/>
      </c>
      <c r="W577" s="101" t="str">
        <f t="array" ref="W577">IF(S577="","",INDEX(Herbs!$G:$G,MATCH(S577,Herbs!$B:$B,0)))</f>
        <v/>
      </c>
    </row>
    <row r="578" ht="41.25" customHeight="1">
      <c r="A578" s="82" t="s">
        <v>286</v>
      </c>
      <c r="B578" s="83">
        <v>4.0</v>
      </c>
      <c r="C578" s="84" t="s">
        <v>288</v>
      </c>
      <c r="D578" s="85" t="str">
        <f>C578</f>
        <v>Vitality Shard Elixir</v>
      </c>
      <c r="E578" s="85" t="s">
        <v>320</v>
      </c>
      <c r="F578" s="86">
        <v>5.0</v>
      </c>
      <c r="G578" s="87" t="s">
        <v>364</v>
      </c>
      <c r="H578" s="88" t="str">
        <f t="array" ref="H578">IF(G578="","",INDEX(Herbs!$J:$J,MATCH(G578,Herbs!$B:$B,0)))</f>
        <v/>
      </c>
      <c r="I578" s="13">
        <f t="array" ref="I578">IF(G578:G632="",0, INDEX(Herbs!A:A,MATCH(G578,Herbs!B:B,0)))</f>
        <v>3</v>
      </c>
      <c r="J578" s="89">
        <f t="array" ref="J578">IF(G578="","", SWITCH(INDEX(Herbs!$A:$A,MATCH(G578,Herbs!$B:$B,0)),1,1,2,3,3,9,4,36,5,180,6,1080,0)*F578)</f>
        <v>45</v>
      </c>
      <c r="K578" s="90" t="str">
        <f t="array" ref="K578">IF(G578="","",INDEX(Herbs!$C:$C,MATCH(G578,Herbs!$B:$B,0)))</f>
        <v>Coalescing</v>
      </c>
      <c r="L578" s="89"/>
      <c r="M578" s="91"/>
      <c r="N578" s="88" t="str">
        <f t="array" ref="N578">IF(M578="","",INDEX(Herbs!$J:$J,MATCH(M578,Herbs!$B:$B,0)))</f>
        <v/>
      </c>
      <c r="O578" s="88">
        <f t="array" ref="O578">IF(M578:M632="",0, INDEX(Herbs!A:A,MATCH(M578,Herbs!B:B,0)))</f>
        <v>0</v>
      </c>
      <c r="P578" s="89" t="str">
        <f t="array" ref="P578">IF(M578="","", SWITCH(INDEX(Herbs!$A:$A,MATCH(M578,Herbs!$B:$B,0)),1,1,2,3,3,9,4,36,5,180,6,1080,0)*L578)</f>
        <v/>
      </c>
      <c r="Q578" s="90" t="str">
        <f t="array" ref="Q578">IF(M578="","",INDEX(Herbs!$C:$C,MATCH(M578,Herbs!$B:$B,0)))</f>
        <v/>
      </c>
      <c r="R578" s="89"/>
      <c r="S578" s="91"/>
      <c r="T578" s="88" t="str">
        <f t="array" ref="T578">IF(S578="","",INDEX(Herbs!$J:$J,MATCH(S578,Herbs!$B:$B,0)))</f>
        <v/>
      </c>
      <c r="U578" s="88">
        <f t="array" ref="U578">IF(S578:S632="",0, INDEX(Herbs!A:A,MATCH(S578,Herbs!B:B,0)))</f>
        <v>0</v>
      </c>
      <c r="V578" s="89" t="str">
        <f t="array" ref="V578">IF(S578="","", SWITCH(INDEX(Herbs!$A:$A,MATCH(S578,Herbs!$B:$B,0)),1,1,2,3,3,9,4,36,5,180,6,1080,0)*R578)</f>
        <v/>
      </c>
      <c r="W578" s="90" t="str">
        <f t="array" ref="W578">IF(S578="","",INDEX(Herbs!$C:$C,MATCH(S578,Herbs!$B:$B,0)))</f>
        <v/>
      </c>
    </row>
    <row r="579" ht="41.25" customHeight="1">
      <c r="C579" s="75"/>
      <c r="D579" s="85" t="str">
        <f>C578</f>
        <v>Vitality Shard Elixir</v>
      </c>
      <c r="E579" s="85" t="s">
        <v>322</v>
      </c>
      <c r="F579" s="89"/>
      <c r="G579" s="91"/>
      <c r="H579" s="88" t="str">
        <f t="array" ref="H579">IF(G579="","",INDEX(Herbs!$J:$J,MATCH(G579,Herbs!$B:$B,0)))</f>
        <v/>
      </c>
      <c r="I579" s="13">
        <f t="array" ref="I579">IF(G579:G632="",0, INDEX(Herbs!A:A,MATCH(G579,Herbs!B:B,0)))</f>
        <v>0</v>
      </c>
      <c r="J579" s="89" t="str">
        <f t="array" ref="J579">IF(G579="","", SWITCH(INDEX(Herbs!$A:$A,MATCH(G579,Herbs!$B:$B,0)),1,1,2,3,3,9,4,36,5,180,6,1080,0)*F579)</f>
        <v/>
      </c>
      <c r="K579" s="90" t="str">
        <f t="array" ref="K579">IF(G579="","",INDEX(Herbs!$C:$C,MATCH(G579,Herbs!$B:$B,0)))</f>
        <v/>
      </c>
      <c r="L579" s="89"/>
      <c r="M579" s="91"/>
      <c r="N579" s="88" t="str">
        <f t="array" ref="N579">IF(M579="","",INDEX(Herbs!$J:$J,MATCH(M579,Herbs!$B:$B,0)))</f>
        <v/>
      </c>
      <c r="O579" s="88">
        <f t="array" ref="O579">IF(M579:M632="",0, INDEX(Herbs!A:A,MATCH(M579,Herbs!B:B,0)))</f>
        <v>0</v>
      </c>
      <c r="P579" s="89" t="str">
        <f t="array" ref="P579">IF(M579="","", SWITCH(INDEX(Herbs!$A:$A,MATCH(M579,Herbs!$B:$B,0)),1,1,2,3,3,9,4,36,5,180,6,1080,0)*L579)</f>
        <v/>
      </c>
      <c r="Q579" s="90" t="str">
        <f t="array" ref="Q579">IF(M579="","",INDEX(Herbs!$C:$C,MATCH(M579,Herbs!$B:$B,0)))</f>
        <v/>
      </c>
      <c r="R579" s="89"/>
      <c r="S579" s="91"/>
      <c r="T579" s="88" t="str">
        <f t="array" ref="T579">IF(S579="","",INDEX(Herbs!$J:$J,MATCH(S579,Herbs!$B:$B,0)))</f>
        <v/>
      </c>
      <c r="U579" s="88">
        <f t="array" ref="U579">IF(S579:S632="",0, INDEX(Herbs!A:A,MATCH(S579,Herbs!B:B,0)))</f>
        <v>0</v>
      </c>
      <c r="V579" s="89" t="str">
        <f t="array" ref="V579">IF(S579="","", SWITCH(INDEX(Herbs!$A:$A,MATCH(S579,Herbs!$B:$B,0)),1,1,2,3,3,9,4,36,5,180,6,1080,0)*R579)</f>
        <v/>
      </c>
      <c r="W579" s="90" t="str">
        <f t="array" ref="W579">IF(S579="","",INDEX(Herbs!$C:$C,MATCH(S579,Herbs!$B:$B,0)))</f>
        <v/>
      </c>
    </row>
    <row r="580" ht="41.25" customHeight="1">
      <c r="C580" s="75"/>
      <c r="D580" s="85" t="str">
        <f>C578</f>
        <v>Vitality Shard Elixir</v>
      </c>
      <c r="E580" s="73" t="s">
        <v>323</v>
      </c>
      <c r="F580" s="86">
        <v>2.0</v>
      </c>
      <c r="G580" s="87" t="s">
        <v>427</v>
      </c>
      <c r="H580" s="88" t="str">
        <f t="array" ref="H580">IF(G580="","",INDEX(Herbs!$J:$J,MATCH(G580,Herbs!$B:$B,0)))</f>
        <v/>
      </c>
      <c r="I580" s="13">
        <f t="array" ref="I580">IF(G580:G632="",0, INDEX(Herbs!A:A,MATCH(G580,Herbs!B:B,0)))</f>
        <v>4</v>
      </c>
      <c r="J580" s="89">
        <f t="array" ref="J580">IF(G580="","", SWITCH(INDEX(Herbs!$A:$A,MATCH(G580,Herbs!$B:$B,0)),1,1,2,3,3,9,4,36,5,180,6,1080,0)*F580)</f>
        <v>72</v>
      </c>
      <c r="K580" s="90" t="str">
        <f t="array" ref="K580">IF(G580="","",INDEX(Herbs!$E:$E,MATCH(G580,Herbs!$B:$B,0)))</f>
        <v>Bodybuilding</v>
      </c>
      <c r="L580" s="89"/>
      <c r="M580" s="91"/>
      <c r="N580" s="88" t="str">
        <f t="array" ref="N580">IF(M580="","",INDEX(Herbs!$J:$J,MATCH(M580,Herbs!$B:$B,0)))</f>
        <v/>
      </c>
      <c r="O580" s="88">
        <f t="array" ref="O580">IF(M580:M632="",0, INDEX(Herbs!A:A,MATCH(M580,Herbs!B:B,0)))</f>
        <v>0</v>
      </c>
      <c r="P580" s="89" t="str">
        <f t="array" ref="P580">IF(M580="","", SWITCH(INDEX(Herbs!$A:$A,MATCH(M580,Herbs!$B:$B,0)),1,1,2,3,3,9,4,36,5,180,6,1080,0)*L580)</f>
        <v/>
      </c>
      <c r="Q580" s="90" t="str">
        <f t="array" ref="Q580">IF(M580="","",INDEX(Herbs!$E:$E,MATCH(M580,Herbs!$B:$B,0)))</f>
        <v/>
      </c>
      <c r="R580" s="89"/>
      <c r="S580" s="91"/>
      <c r="T580" s="88" t="str">
        <f t="array" ref="T580">IF(S580="","",INDEX(Herbs!$J:$J,MATCH(S580,Herbs!$B:$B,0)))</f>
        <v/>
      </c>
      <c r="U580" s="88">
        <f t="array" ref="U580">IF(S580:S632="",0, INDEX(Herbs!A:A,MATCH(S580,Herbs!B:B,0)))</f>
        <v>0</v>
      </c>
      <c r="V580" s="89" t="str">
        <f t="array" ref="V580">IF(S580="","", SWITCH(INDEX(Herbs!$A:$A,MATCH(S580,Herbs!$B:$B,0)),1,1,2,3,3,9,4,36,5,180,6,1080,0)*R580)</f>
        <v/>
      </c>
      <c r="W580" s="90" t="str">
        <f t="array" ref="W580">IF(S580="","",INDEX(Herbs!$E:$E,MATCH(S580,Herbs!$B:$B,0)))</f>
        <v/>
      </c>
    </row>
    <row r="581" ht="41.25" customHeight="1">
      <c r="C581" s="75"/>
      <c r="D581" s="85" t="str">
        <f>C578</f>
        <v>Vitality Shard Elixir</v>
      </c>
      <c r="E581" s="73" t="s">
        <v>325</v>
      </c>
      <c r="F581" s="89"/>
      <c r="G581" s="91"/>
      <c r="H581" s="88" t="str">
        <f t="array" ref="H581">IF(G581="","",INDEX(Herbs!$J:$J,MATCH(G581,Herbs!$B:$B,0)))</f>
        <v/>
      </c>
      <c r="I581" s="13">
        <f t="array" ref="I581">IF(G581:G632="",0, INDEX(Herbs!A:A,MATCH(G581,Herbs!B:B,0)))</f>
        <v>0</v>
      </c>
      <c r="J581" s="89" t="str">
        <f t="array" ref="J581">IF(G581="","", SWITCH(INDEX(Herbs!$A:$A,MATCH(G581,Herbs!$B:$B,0)),1,1,2,3,3,9,4,36,5,180,6,1080,0)*F581)</f>
        <v/>
      </c>
      <c r="K581" s="90" t="str">
        <f t="array" ref="K581">IF(G581="","",INDEX(Herbs!$E:$E,MATCH(G581,Herbs!$B:$B,0)))</f>
        <v/>
      </c>
      <c r="L581" s="89"/>
      <c r="M581" s="91"/>
      <c r="N581" s="88" t="str">
        <f t="array" ref="N581">IF(M581="","",INDEX(Herbs!$J:$J,MATCH(M581,Herbs!$B:$B,0)))</f>
        <v/>
      </c>
      <c r="O581" s="88">
        <f t="array" ref="O581">IF(M581:M632="",0, INDEX(Herbs!A:A,MATCH(M581,Herbs!B:B,0)))</f>
        <v>0</v>
      </c>
      <c r="P581" s="89" t="str">
        <f t="array" ref="P581">IF(M581="","", SWITCH(INDEX(Herbs!$A:$A,MATCH(M581,Herbs!$B:$B,0)),1,1,2,3,3,9,4,36,5,180,6,1080,0)*L581)</f>
        <v/>
      </c>
      <c r="Q581" s="90" t="str">
        <f t="array" ref="Q581">IF(M581="","",INDEX(Herbs!$E:$E,MATCH(M581,Herbs!$B:$B,0)))</f>
        <v/>
      </c>
      <c r="R581" s="89"/>
      <c r="S581" s="91"/>
      <c r="T581" s="88" t="str">
        <f t="array" ref="T581">IF(S581="","",INDEX(Herbs!$J:$J,MATCH(S581,Herbs!$B:$B,0)))</f>
        <v/>
      </c>
      <c r="U581" s="88">
        <f t="array" ref="U581">IF(S581:S632="",0, INDEX(Herbs!A:A,MATCH(S581,Herbs!B:B,0)))</f>
        <v>0</v>
      </c>
      <c r="V581" s="89" t="str">
        <f t="array" ref="V581">IF(S581="","", SWITCH(INDEX(Herbs!$A:$A,MATCH(S581,Herbs!$B:$B,0)),1,1,2,3,3,9,4,36,5,180,6,1080,0)*R581)</f>
        <v/>
      </c>
      <c r="W581" s="90" t="str">
        <f t="array" ref="W581">IF(S581="","",INDEX(Herbs!$E:$E,MATCH(S581,Herbs!$B:$B,0)))</f>
        <v/>
      </c>
    </row>
    <row r="582" ht="41.25" customHeight="1">
      <c r="A582" s="92"/>
      <c r="B582" s="92"/>
      <c r="C582" s="93"/>
      <c r="D582" s="94" t="str">
        <f>C578</f>
        <v>Vitality Shard Elixir</v>
      </c>
      <c r="E582" s="95" t="s">
        <v>326</v>
      </c>
      <c r="F582" s="96">
        <v>1.0</v>
      </c>
      <c r="G582" s="97" t="s">
        <v>350</v>
      </c>
      <c r="H582" s="98" t="str">
        <f t="array" ref="H582">IF(G582="","",INDEX(Herbs!$J:$J,MATCH(G582,Herbs!$B:$B,0)))</f>
        <v/>
      </c>
      <c r="I582" s="99">
        <f t="array" ref="I582">IF(G582:G632="",0, INDEX(Herbs!A:A,MATCH(G582,Herbs!B:B,0)))</f>
        <v>3</v>
      </c>
      <c r="J582" s="100">
        <f t="array" ref="J582">IF(G582="","", SWITCH(INDEX(Herbs!$A:$A,MATCH(G582,Herbs!$B:$B,0)),1,1,2,3,3,9,4,36,5,180,6,1080,0)*F582)</f>
        <v>9</v>
      </c>
      <c r="K582" s="101" t="str">
        <f t="array" ref="K582">IF(G582="","",INDEX(Herbs!$G:$G,MATCH(G582,Herbs!$B:$B,0)))</f>
        <v>Balanced</v>
      </c>
      <c r="L582" s="100"/>
      <c r="M582" s="97"/>
      <c r="N582" s="98" t="str">
        <f t="array" ref="N582">IF(M582="","",INDEX(Herbs!$J:$J,MATCH(M582,Herbs!$B:$B,0)))</f>
        <v/>
      </c>
      <c r="O582" s="98">
        <f t="array" ref="O582">IF(M582:M632="",0, INDEX(Herbs!A:A,MATCH(M582,Herbs!B:B,0)))</f>
        <v>0</v>
      </c>
      <c r="P582" s="100" t="str">
        <f t="array" ref="P582">IF(M582="","", SWITCH(INDEX(Herbs!$A:$A,MATCH(M582,Herbs!$B:$B,0)),1,1,2,3,3,9,4,36,5,180,6,1080,0)*L582)</f>
        <v/>
      </c>
      <c r="Q582" s="101" t="str">
        <f t="array" ref="Q582">IF(M582="","",INDEX(Herbs!$G:$G,MATCH(M582,Herbs!$B:$B,0)))</f>
        <v/>
      </c>
      <c r="R582" s="100"/>
      <c r="S582" s="97"/>
      <c r="T582" s="98" t="str">
        <f t="array" ref="T582">IF(S582="","",INDEX(Herbs!$J:$J,MATCH(S582,Herbs!$B:$B,0)))</f>
        <v/>
      </c>
      <c r="U582" s="98">
        <f t="array" ref="U582">IF(S582:S632="",0, INDEX(Herbs!A:A,MATCH(S582,Herbs!B:B,0)))</f>
        <v>0</v>
      </c>
      <c r="V582" s="100" t="str">
        <f t="array" ref="V582">IF(S582="","", SWITCH(INDEX(Herbs!$A:$A,MATCH(S582,Herbs!$B:$B,0)),1,1,2,3,3,9,4,36,5,180,6,1080,0)*R582)</f>
        <v/>
      </c>
      <c r="W582" s="101" t="str">
        <f t="array" ref="W582">IF(S582="","",INDEX(Herbs!$G:$G,MATCH(S582,Herbs!$B:$B,0)))</f>
        <v/>
      </c>
    </row>
    <row r="583" ht="41.25" customHeight="1">
      <c r="A583" s="82" t="s">
        <v>286</v>
      </c>
      <c r="B583" s="83">
        <v>5.0</v>
      </c>
      <c r="C583" s="84" t="s">
        <v>290</v>
      </c>
      <c r="D583" s="85" t="str">
        <f>C583</f>
        <v>Vitality Orb Elixir</v>
      </c>
      <c r="E583" s="85" t="s">
        <v>320</v>
      </c>
      <c r="F583" s="86">
        <v>5.0</v>
      </c>
      <c r="G583" s="87" t="s">
        <v>388</v>
      </c>
      <c r="H583" s="88" t="str">
        <f t="array" ref="H583">IF(G583="","",INDEX(Herbs!$J:$J,MATCH(G583,Herbs!$B:$B,0)))</f>
        <v/>
      </c>
      <c r="I583" s="13">
        <f t="array" ref="I583">IF(G583:G632="",0, INDEX(Herbs!A:A,MATCH(G583,Herbs!B:B,0)))</f>
        <v>4</v>
      </c>
      <c r="J583" s="89">
        <f t="array" ref="J583">IF(G583="","", SWITCH(INDEX(Herbs!$A:$A,MATCH(G583,Herbs!$B:$B,0)),1,1,2,3,3,9,4,36,5,180,6,1080,0)*F583)</f>
        <v>180</v>
      </c>
      <c r="K583" s="90" t="str">
        <f t="array" ref="K583">IF(G583="","",INDEX(Herbs!$C:$C,MATCH(G583,Herbs!$B:$B,0)))</f>
        <v>Coalescing</v>
      </c>
      <c r="L583" s="89">
        <v>1.0</v>
      </c>
      <c r="M583" s="91" t="s">
        <v>370</v>
      </c>
      <c r="N583" s="88" t="str">
        <f t="array" ref="N583">IF(M583="","",INDEX(Herbs!$J:$J,MATCH(M583,Herbs!$B:$B,0)))</f>
        <v/>
      </c>
      <c r="O583" s="88">
        <f t="array" ref="O583">IF(M583:M632="",0, INDEX(Herbs!A:A,MATCH(M583,Herbs!B:B,0)))</f>
        <v>5</v>
      </c>
      <c r="P583" s="89">
        <f t="array" ref="P583">IF(M583="","", SWITCH(INDEX(Herbs!$A:$A,MATCH(M583,Herbs!$B:$B,0)),1,1,2,3,3,9,4,36,5,180,6,1080,0)*L583)</f>
        <v>180</v>
      </c>
      <c r="Q583" s="90" t="str">
        <f t="array" ref="Q583">IF(M583="","",INDEX(Herbs!$C:$C,MATCH(M583,Herbs!$B:$B,0)))</f>
        <v>Coalescing</v>
      </c>
      <c r="R583" s="89"/>
      <c r="S583" s="91"/>
      <c r="T583" s="88" t="str">
        <f t="array" ref="T583">IF(S583="","",INDEX(Herbs!$J:$J,MATCH(S583,Herbs!$B:$B,0)))</f>
        <v/>
      </c>
      <c r="U583" s="88">
        <f t="array" ref="U583">IF(S583:S632="",0, INDEX(Herbs!A:A,MATCH(S583,Herbs!B:B,0)))</f>
        <v>0</v>
      </c>
      <c r="V583" s="89" t="str">
        <f t="array" ref="V583">IF(S583="","", SWITCH(INDEX(Herbs!$A:$A,MATCH(S583,Herbs!$B:$B,0)),1,1,2,3,3,9,4,36,5,180,6,1080,0)*R583)</f>
        <v/>
      </c>
      <c r="W583" s="90" t="str">
        <f t="array" ref="W583">IF(S583="","",INDEX(Herbs!$C:$C,MATCH(S583,Herbs!$B:$B,0)))</f>
        <v/>
      </c>
    </row>
    <row r="584" ht="41.25" customHeight="1">
      <c r="C584" s="75"/>
      <c r="D584" s="85" t="str">
        <f>C583</f>
        <v>Vitality Orb Elixir</v>
      </c>
      <c r="E584" s="85" t="s">
        <v>322</v>
      </c>
      <c r="F584" s="89"/>
      <c r="G584" s="91"/>
      <c r="H584" s="88" t="str">
        <f t="array" ref="H584">IF(G584="","",INDEX(Herbs!$J:$J,MATCH(G584,Herbs!$B:$B,0)))</f>
        <v/>
      </c>
      <c r="I584" s="13">
        <f t="array" ref="I584">IF(G584:G632="",0, INDEX(Herbs!A:A,MATCH(G584,Herbs!B:B,0)))</f>
        <v>0</v>
      </c>
      <c r="J584" s="89" t="str">
        <f t="array" ref="J584">IF(G584="","", SWITCH(INDEX(Herbs!$A:$A,MATCH(G584,Herbs!$B:$B,0)),1,1,2,3,3,9,4,36,5,180,6,1080,0)*F584)</f>
        <v/>
      </c>
      <c r="K584" s="90" t="str">
        <f t="array" ref="K584">IF(G584="","",INDEX(Herbs!$C:$C,MATCH(G584,Herbs!$B:$B,0)))</f>
        <v/>
      </c>
      <c r="L584" s="89"/>
      <c r="M584" s="91"/>
      <c r="N584" s="88" t="str">
        <f t="array" ref="N584">IF(M584="","",INDEX(Herbs!$J:$J,MATCH(M584,Herbs!$B:$B,0)))</f>
        <v/>
      </c>
      <c r="O584" s="88">
        <f t="array" ref="O584">IF(M584:M632="",0, INDEX(Herbs!A:A,MATCH(M584,Herbs!B:B,0)))</f>
        <v>0</v>
      </c>
      <c r="P584" s="89" t="str">
        <f t="array" ref="P584">IF(M584="","", SWITCH(INDEX(Herbs!$A:$A,MATCH(M584,Herbs!$B:$B,0)),1,1,2,3,3,9,4,36,5,180,6,1080,0)*L584)</f>
        <v/>
      </c>
      <c r="Q584" s="90" t="str">
        <f t="array" ref="Q584">IF(M584="","",INDEX(Herbs!$C:$C,MATCH(M584,Herbs!$B:$B,0)))</f>
        <v/>
      </c>
      <c r="R584" s="89"/>
      <c r="S584" s="91"/>
      <c r="T584" s="88" t="str">
        <f t="array" ref="T584">IF(S584="","",INDEX(Herbs!$J:$J,MATCH(S584,Herbs!$B:$B,0)))</f>
        <v/>
      </c>
      <c r="U584" s="88">
        <f t="array" ref="U584">IF(S584:S632="",0, INDEX(Herbs!A:A,MATCH(S584,Herbs!B:B,0)))</f>
        <v>0</v>
      </c>
      <c r="V584" s="89" t="str">
        <f t="array" ref="V584">IF(S584="","", SWITCH(INDEX(Herbs!$A:$A,MATCH(S584,Herbs!$B:$B,0)),1,1,2,3,3,9,4,36,5,180,6,1080,0)*R584)</f>
        <v/>
      </c>
      <c r="W584" s="90" t="str">
        <f t="array" ref="W584">IF(S584="","",INDEX(Herbs!$C:$C,MATCH(S584,Herbs!$B:$B,0)))</f>
        <v/>
      </c>
    </row>
    <row r="585" ht="41.25" customHeight="1">
      <c r="C585" s="75"/>
      <c r="D585" s="85" t="str">
        <f>C583</f>
        <v>Vitality Orb Elixir</v>
      </c>
      <c r="E585" s="73" t="s">
        <v>323</v>
      </c>
      <c r="F585" s="86">
        <v>5.0</v>
      </c>
      <c r="G585" s="87" t="s">
        <v>427</v>
      </c>
      <c r="H585" s="88" t="str">
        <f t="array" ref="H585">IF(G585="","",INDEX(Herbs!$J:$J,MATCH(G585,Herbs!$B:$B,0)))</f>
        <v/>
      </c>
      <c r="I585" s="13">
        <f t="array" ref="I585">IF(G585:G632="",0, INDEX(Herbs!A:A,MATCH(G585,Herbs!B:B,0)))</f>
        <v>4</v>
      </c>
      <c r="J585" s="89">
        <f t="array" ref="J585">IF(G585="","", SWITCH(INDEX(Herbs!$A:$A,MATCH(G585,Herbs!$B:$B,0)),1,1,2,3,3,9,4,36,5,180,6,1080,0)*F585)</f>
        <v>180</v>
      </c>
      <c r="K585" s="90" t="str">
        <f t="array" ref="K585">IF(G585="","",INDEX(Herbs!$E:$E,MATCH(G585,Herbs!$B:$B,0)))</f>
        <v>Bodybuilding</v>
      </c>
      <c r="L585" s="89">
        <v>1.0</v>
      </c>
      <c r="M585" s="91" t="s">
        <v>370</v>
      </c>
      <c r="N585" s="88" t="str">
        <f t="array" ref="N585">IF(M585="","",INDEX(Herbs!$J:$J,MATCH(M585,Herbs!$B:$B,0)))</f>
        <v/>
      </c>
      <c r="O585" s="88">
        <f t="array" ref="O585">IF(M585:M632="",0, INDEX(Herbs!A:A,MATCH(M585,Herbs!B:B,0)))</f>
        <v>5</v>
      </c>
      <c r="P585" s="89">
        <f t="array" ref="P585">IF(M585="","", SWITCH(INDEX(Herbs!$A:$A,MATCH(M585,Herbs!$B:$B,0)),1,1,2,3,3,9,4,36,5,180,6,1080,0)*L585)</f>
        <v>180</v>
      </c>
      <c r="Q585" s="90" t="str">
        <f t="array" ref="Q585">IF(M585="","",INDEX(Herbs!$E:$E,MATCH(M585,Herbs!$B:$B,0)))</f>
        <v>Bodybuilding</v>
      </c>
      <c r="R585" s="89"/>
      <c r="S585" s="91"/>
      <c r="T585" s="88" t="str">
        <f t="array" ref="T585">IF(S585="","",INDEX(Herbs!$J:$J,MATCH(S585,Herbs!$B:$B,0)))</f>
        <v/>
      </c>
      <c r="U585" s="88">
        <f t="array" ref="U585">IF(S585:S632="",0, INDEX(Herbs!A:A,MATCH(S585,Herbs!B:B,0)))</f>
        <v>0</v>
      </c>
      <c r="V585" s="89" t="str">
        <f t="array" ref="V585">IF(S585="","", SWITCH(INDEX(Herbs!$A:$A,MATCH(S585,Herbs!$B:$B,0)),1,1,2,3,3,9,4,36,5,180,6,1080,0)*R585)</f>
        <v/>
      </c>
      <c r="W585" s="90" t="str">
        <f t="array" ref="W585">IF(S585="","",INDEX(Herbs!$E:$E,MATCH(S585,Herbs!$B:$B,0)))</f>
        <v/>
      </c>
    </row>
    <row r="586" ht="41.25" customHeight="1">
      <c r="C586" s="75"/>
      <c r="D586" s="85" t="str">
        <f>C583</f>
        <v>Vitality Orb Elixir</v>
      </c>
      <c r="E586" s="73" t="s">
        <v>325</v>
      </c>
      <c r="F586" s="86"/>
      <c r="G586" s="87"/>
      <c r="H586" s="88" t="str">
        <f t="array" ref="H586">IF(G586="","",INDEX(Herbs!$J:$J,MATCH(G586,Herbs!$B:$B,0)))</f>
        <v/>
      </c>
      <c r="I586" s="13">
        <f t="array" ref="I586">IF(G586:G632="",0, INDEX(Herbs!A:A,MATCH(G586,Herbs!B:B,0)))</f>
        <v>0</v>
      </c>
      <c r="J586" s="89" t="str">
        <f t="array" ref="J586">IF(G586="","", SWITCH(INDEX(Herbs!$A:$A,MATCH(G586,Herbs!$B:$B,0)),1,1,2,3,3,9,4,36,5,180,6,1080,0)*F586)</f>
        <v/>
      </c>
      <c r="K586" s="90" t="str">
        <f t="array" ref="K586">IF(G586="","",INDEX(Herbs!$E:$E,MATCH(G586,Herbs!$B:$B,0)))</f>
        <v/>
      </c>
      <c r="L586" s="89"/>
      <c r="M586" s="91"/>
      <c r="N586" s="88" t="str">
        <f t="array" ref="N586">IF(M586="","",INDEX(Herbs!$J:$J,MATCH(M586,Herbs!$B:$B,0)))</f>
        <v/>
      </c>
      <c r="O586" s="88">
        <f t="array" ref="O586">IF(M586:M632="",0, INDEX(Herbs!A:A,MATCH(M586,Herbs!B:B,0)))</f>
        <v>0</v>
      </c>
      <c r="P586" s="89" t="str">
        <f t="array" ref="P586">IF(M586="","", SWITCH(INDEX(Herbs!$A:$A,MATCH(M586,Herbs!$B:$B,0)),1,1,2,3,3,9,4,36,5,180,6,1080,0)*L586)</f>
        <v/>
      </c>
      <c r="Q586" s="90" t="str">
        <f t="array" ref="Q586">IF(M586="","",INDEX(Herbs!$E:$E,MATCH(M586,Herbs!$B:$B,0)))</f>
        <v/>
      </c>
      <c r="R586" s="89"/>
      <c r="S586" s="91"/>
      <c r="T586" s="88" t="str">
        <f t="array" ref="T586">IF(S586="","",INDEX(Herbs!$J:$J,MATCH(S586,Herbs!$B:$B,0)))</f>
        <v/>
      </c>
      <c r="U586" s="88">
        <f t="array" ref="U586">IF(S586:S632="",0, INDEX(Herbs!A:A,MATCH(S586,Herbs!B:B,0)))</f>
        <v>0</v>
      </c>
      <c r="V586" s="89" t="str">
        <f t="array" ref="V586">IF(S586="","", SWITCH(INDEX(Herbs!$A:$A,MATCH(S586,Herbs!$B:$B,0)),1,1,2,3,3,9,4,36,5,180,6,1080,0)*R586)</f>
        <v/>
      </c>
      <c r="W586" s="90" t="str">
        <f t="array" ref="W586">IF(S586="","",INDEX(Herbs!$E:$E,MATCH(S586,Herbs!$B:$B,0)))</f>
        <v/>
      </c>
    </row>
    <row r="587" ht="41.25" customHeight="1">
      <c r="A587" s="92"/>
      <c r="B587" s="92"/>
      <c r="C587" s="93"/>
      <c r="D587" s="94" t="str">
        <f>C583</f>
        <v>Vitality Orb Elixir</v>
      </c>
      <c r="E587" s="95" t="s">
        <v>326</v>
      </c>
      <c r="F587" s="96">
        <v>1.0</v>
      </c>
      <c r="G587" s="97" t="s">
        <v>368</v>
      </c>
      <c r="H587" s="98" t="str">
        <f t="array" ref="H587">IF(G587="","",INDEX(Herbs!$J:$J,MATCH(G587,Herbs!$B:$B,0)))</f>
        <v/>
      </c>
      <c r="I587" s="99">
        <f t="array" ref="I587">IF(G587:G632="",0, INDEX(Herbs!A:A,MATCH(G587,Herbs!B:B,0)))</f>
        <v>5</v>
      </c>
      <c r="J587" s="100">
        <f t="array" ref="J587">IF(G587="","", SWITCH(INDEX(Herbs!$A:$A,MATCH(G587,Herbs!$B:$B,0)),1,1,2,3,3,9,4,36,5,180,6,1080,0)*F587)</f>
        <v>180</v>
      </c>
      <c r="K587" s="101" t="str">
        <f t="array" ref="K587">IF(G587="","",INDEX(Herbs!$G:$G,MATCH(G587,Herbs!$B:$B,0)))</f>
        <v>Balanced</v>
      </c>
      <c r="L587" s="100">
        <v>1.0</v>
      </c>
      <c r="M587" s="97" t="s">
        <v>370</v>
      </c>
      <c r="N587" s="98" t="str">
        <f t="array" ref="N587">IF(M587="","",INDEX(Herbs!$J:$J,MATCH(M587,Herbs!$B:$B,0)))</f>
        <v/>
      </c>
      <c r="O587" s="98">
        <f t="array" ref="O587">IF(M587:M632="",0, INDEX(Herbs!A:A,MATCH(M587,Herbs!B:B,0)))</f>
        <v>5</v>
      </c>
      <c r="P587" s="100">
        <f t="array" ref="P587">IF(M587="","", SWITCH(INDEX(Herbs!$A:$A,MATCH(M587,Herbs!$B:$B,0)),1,1,2,3,3,9,4,36,5,180,6,1080,0)*L587)</f>
        <v>180</v>
      </c>
      <c r="Q587" s="101" t="str">
        <f t="array" ref="Q587">IF(M587="","",INDEX(Herbs!$G:$G,MATCH(M587,Herbs!$B:$B,0)))</f>
        <v>Balanced</v>
      </c>
      <c r="R587" s="100"/>
      <c r="S587" s="97"/>
      <c r="T587" s="98" t="str">
        <f t="array" ref="T587">IF(S587="","",INDEX(Herbs!$J:$J,MATCH(S587,Herbs!$B:$B,0)))</f>
        <v/>
      </c>
      <c r="U587" s="98">
        <f t="array" ref="U587">IF(S587:S632="",0, INDEX(Herbs!A:A,MATCH(S587,Herbs!B:B,0)))</f>
        <v>0</v>
      </c>
      <c r="V587" s="100" t="str">
        <f t="array" ref="V587">IF(S587="","", SWITCH(INDEX(Herbs!$A:$A,MATCH(S587,Herbs!$B:$B,0)),1,1,2,3,3,9,4,36,5,180,6,1080,0)*R587)</f>
        <v/>
      </c>
      <c r="W587" s="101" t="str">
        <f t="array" ref="W587">IF(S587="","",INDEX(Herbs!$G:$G,MATCH(S587,Herbs!$B:$B,0)))</f>
        <v/>
      </c>
    </row>
    <row r="588" ht="41.25" customHeight="1">
      <c r="A588" s="82" t="s">
        <v>286</v>
      </c>
      <c r="B588" s="83">
        <v>6.0</v>
      </c>
      <c r="C588" s="84" t="s">
        <v>292</v>
      </c>
      <c r="D588" s="85" t="str">
        <f>C588</f>
        <v>Divine Vitality Elixir</v>
      </c>
      <c r="E588" s="85" t="s">
        <v>320</v>
      </c>
      <c r="F588" s="86">
        <v>1.0</v>
      </c>
      <c r="G588" s="87" t="s">
        <v>396</v>
      </c>
      <c r="H588" s="88" t="str">
        <f t="array" ref="H588">IF(G588="","",INDEX(Herbs!$J:$J,MATCH(G588,Herbs!$B:$B,0)))</f>
        <v/>
      </c>
      <c r="I588" s="13">
        <f t="array" ref="I588">IF(G588:G632="",0, INDEX(Herbs!A:A,MATCH(G588,Herbs!B:B,0)))</f>
        <v>5</v>
      </c>
      <c r="J588" s="89">
        <f t="array" ref="J588">IF(G588="","", SWITCH(INDEX(Herbs!$A:$A,MATCH(G588,Herbs!$B:$B,0)),1,1,2,3,3,9,4,36,5,180,6,1080,0)*F588)</f>
        <v>180</v>
      </c>
      <c r="K588" s="90" t="str">
        <f t="array" ref="K588">IF(G588="","",INDEX(Herbs!$C:$C,MATCH(G588,Herbs!$B:$B,0)))</f>
        <v>Coalescing</v>
      </c>
      <c r="L588" s="89">
        <v>1.0</v>
      </c>
      <c r="M588" s="91" t="s">
        <v>396</v>
      </c>
      <c r="N588" s="88" t="str">
        <f t="array" ref="N588">IF(M588="","",INDEX(Herbs!$J:$J,MATCH(M588,Herbs!$B:$B,0)))</f>
        <v/>
      </c>
      <c r="O588" s="88">
        <f t="array" ref="O588">IF(M588:M632="",0, INDEX(Herbs!A:A,MATCH(M588,Herbs!B:B,0)))</f>
        <v>5</v>
      </c>
      <c r="P588" s="89">
        <f t="array" ref="P588">IF(M588="","", SWITCH(INDEX(Herbs!$A:$A,MATCH(M588,Herbs!$B:$B,0)),1,1,2,3,3,9,4,36,5,180,6,1080,0)*L588)</f>
        <v>180</v>
      </c>
      <c r="Q588" s="90" t="str">
        <f t="array" ref="Q588">IF(M588="","",INDEX(Herbs!$C:$C,MATCH(M588,Herbs!$B:$B,0)))</f>
        <v>Coalescing</v>
      </c>
      <c r="R588" s="89"/>
      <c r="S588" s="91"/>
      <c r="T588" s="88" t="str">
        <f t="array" ref="T588">IF(S588="","",INDEX(Herbs!$J:$J,MATCH(S588,Herbs!$B:$B,0)))</f>
        <v/>
      </c>
      <c r="U588" s="88">
        <f t="array" ref="U588">IF(S588:S632="",0, INDEX(Herbs!A:A,MATCH(S588,Herbs!B:B,0)))</f>
        <v>0</v>
      </c>
      <c r="V588" s="89" t="str">
        <f t="array" ref="V588">IF(S588="","", SWITCH(INDEX(Herbs!$A:$A,MATCH(S588,Herbs!$B:$B,0)),1,1,2,3,3,9,4,36,5,180,6,1080,0)*R588)</f>
        <v/>
      </c>
      <c r="W588" s="90" t="str">
        <f t="array" ref="W588">IF(S588="","",INDEX(Herbs!$C:$C,MATCH(S588,Herbs!$B:$B,0)))</f>
        <v/>
      </c>
    </row>
    <row r="589" ht="41.25" customHeight="1">
      <c r="C589" s="75"/>
      <c r="D589" s="85" t="str">
        <f>C588</f>
        <v>Divine Vitality Elixir</v>
      </c>
      <c r="E589" s="85" t="s">
        <v>322</v>
      </c>
      <c r="F589" s="89"/>
      <c r="G589" s="91"/>
      <c r="H589" s="88" t="str">
        <f t="array" ref="H589">IF(G589="","",INDEX(Herbs!$J:$J,MATCH(G589,Herbs!$B:$B,0)))</f>
        <v/>
      </c>
      <c r="I589" s="13">
        <f t="array" ref="I589">IF(G589:G632="",0, INDEX(Herbs!A:A,MATCH(G589,Herbs!B:B,0)))</f>
        <v>0</v>
      </c>
      <c r="J589" s="89" t="str">
        <f t="array" ref="J589">IF(G589="","", SWITCH(INDEX(Herbs!$A:$A,MATCH(G589,Herbs!$B:$B,0)),1,1,2,3,3,9,4,36,5,180,6,1080,0)*F589)</f>
        <v/>
      </c>
      <c r="K589" s="90" t="str">
        <f t="array" ref="K589">IF(G589="","",INDEX(Herbs!$C:$C,MATCH(G589,Herbs!$B:$B,0)))</f>
        <v/>
      </c>
      <c r="L589" s="89"/>
      <c r="M589" s="91"/>
      <c r="N589" s="88" t="str">
        <f t="array" ref="N589">IF(M589="","",INDEX(Herbs!$J:$J,MATCH(M589,Herbs!$B:$B,0)))</f>
        <v/>
      </c>
      <c r="O589" s="88">
        <f t="array" ref="O589">IF(M589:M632="",0, INDEX(Herbs!A:A,MATCH(M589,Herbs!B:B,0)))</f>
        <v>0</v>
      </c>
      <c r="P589" s="89" t="str">
        <f t="array" ref="P589">IF(M589="","", SWITCH(INDEX(Herbs!$A:$A,MATCH(M589,Herbs!$B:$B,0)),1,1,2,3,3,9,4,36,5,180,6,1080,0)*L589)</f>
        <v/>
      </c>
      <c r="Q589" s="90" t="str">
        <f t="array" ref="Q589">IF(M589="","",INDEX(Herbs!$C:$C,MATCH(M589,Herbs!$B:$B,0)))</f>
        <v/>
      </c>
      <c r="R589" s="89"/>
      <c r="S589" s="91"/>
      <c r="T589" s="88" t="str">
        <f t="array" ref="T589">IF(S589="","",INDEX(Herbs!$J:$J,MATCH(S589,Herbs!$B:$B,0)))</f>
        <v/>
      </c>
      <c r="U589" s="88">
        <f t="array" ref="U589">IF(S589:S632="",0, INDEX(Herbs!A:A,MATCH(S589,Herbs!B:B,0)))</f>
        <v>0</v>
      </c>
      <c r="V589" s="89" t="str">
        <f t="array" ref="V589">IF(S589="","", SWITCH(INDEX(Herbs!$A:$A,MATCH(S589,Herbs!$B:$B,0)),1,1,2,3,3,9,4,36,5,180,6,1080,0)*R589)</f>
        <v/>
      </c>
      <c r="W589" s="90" t="str">
        <f t="array" ref="W589">IF(S589="","",INDEX(Herbs!$C:$C,MATCH(S589,Herbs!$B:$B,0)))</f>
        <v/>
      </c>
    </row>
    <row r="590" ht="41.25" customHeight="1">
      <c r="C590" s="75"/>
      <c r="D590" s="85" t="str">
        <f>C588</f>
        <v>Divine Vitality Elixir</v>
      </c>
      <c r="E590" s="73" t="s">
        <v>323</v>
      </c>
      <c r="F590" s="86">
        <v>2.0</v>
      </c>
      <c r="G590" s="87" t="s">
        <v>370</v>
      </c>
      <c r="H590" s="88" t="str">
        <f t="array" ref="H590">IF(G590="","",INDEX(Herbs!$J:$J,MATCH(G590,Herbs!$B:$B,0)))</f>
        <v/>
      </c>
      <c r="I590" s="13">
        <f t="array" ref="I590">IF(G590:G632="",0, INDEX(Herbs!A:A,MATCH(G590,Herbs!B:B,0)))</f>
        <v>5</v>
      </c>
      <c r="J590" s="89">
        <f t="array" ref="J590">IF(G590="","", SWITCH(INDEX(Herbs!$A:$A,MATCH(G590,Herbs!$B:$B,0)),1,1,2,3,3,9,4,36,5,180,6,1080,0)*F590)</f>
        <v>360</v>
      </c>
      <c r="K590" s="90" t="str">
        <f t="array" ref="K590">IF(G590="","",INDEX(Herbs!$E:$E,MATCH(G590,Herbs!$B:$B,0)))</f>
        <v>Bodybuilding</v>
      </c>
      <c r="L590" s="89">
        <v>2.0</v>
      </c>
      <c r="M590" s="91" t="s">
        <v>370</v>
      </c>
      <c r="N590" s="88" t="str">
        <f t="array" ref="N590">IF(M590="","",INDEX(Herbs!$J:$J,MATCH(M590,Herbs!$B:$B,0)))</f>
        <v/>
      </c>
      <c r="O590" s="88">
        <f t="array" ref="O590">IF(M590:M632="",0, INDEX(Herbs!A:A,MATCH(M590,Herbs!B:B,0)))</f>
        <v>5</v>
      </c>
      <c r="P590" s="89">
        <f t="array" ref="P590">IF(M590="","", SWITCH(INDEX(Herbs!$A:$A,MATCH(M590,Herbs!$B:$B,0)),1,1,2,3,3,9,4,36,5,180,6,1080,0)*L590)</f>
        <v>360</v>
      </c>
      <c r="Q590" s="90" t="str">
        <f t="array" ref="Q590">IF(M590="","",INDEX(Herbs!$E:$E,MATCH(M590,Herbs!$B:$B,0)))</f>
        <v>Bodybuilding</v>
      </c>
      <c r="R590" s="89"/>
      <c r="S590" s="91"/>
      <c r="T590" s="88" t="str">
        <f t="array" ref="T590">IF(S590="","",INDEX(Herbs!$J:$J,MATCH(S590,Herbs!$B:$B,0)))</f>
        <v/>
      </c>
      <c r="U590" s="88">
        <f t="array" ref="U590">IF(S590:S632="",0, INDEX(Herbs!A:A,MATCH(S590,Herbs!B:B,0)))</f>
        <v>0</v>
      </c>
      <c r="V590" s="89" t="str">
        <f t="array" ref="V590">IF(S590="","", SWITCH(INDEX(Herbs!$A:$A,MATCH(S590,Herbs!$B:$B,0)),1,1,2,3,3,9,4,36,5,180,6,1080,0)*R590)</f>
        <v/>
      </c>
      <c r="W590" s="90" t="str">
        <f t="array" ref="W590">IF(S590="","",INDEX(Herbs!$E:$E,MATCH(S590,Herbs!$B:$B,0)))</f>
        <v/>
      </c>
    </row>
    <row r="591" ht="41.25" customHeight="1">
      <c r="C591" s="75"/>
      <c r="D591" s="85" t="str">
        <f>C588</f>
        <v>Divine Vitality Elixir</v>
      </c>
      <c r="E591" s="73" t="s">
        <v>325</v>
      </c>
      <c r="F591" s="86"/>
      <c r="G591" s="87"/>
      <c r="H591" s="88" t="str">
        <f t="array" ref="H591">IF(G591="","",INDEX(Herbs!$J:$J,MATCH(G591,Herbs!$B:$B,0)))</f>
        <v/>
      </c>
      <c r="I591" s="13">
        <f t="array" ref="I591">IF(G591:G632="",0, INDEX(Herbs!A:A,MATCH(G591,Herbs!B:B,0)))</f>
        <v>0</v>
      </c>
      <c r="J591" s="89" t="str">
        <f t="array" ref="J591">IF(G591="","", SWITCH(INDEX(Herbs!$A:$A,MATCH(G591,Herbs!$B:$B,0)),1,1,2,3,3,9,4,36,5,180,6,1080,0)*F591)</f>
        <v/>
      </c>
      <c r="K591" s="90" t="str">
        <f t="array" ref="K591">IF(G591="","",INDEX(Herbs!$E:$E,MATCH(G591,Herbs!$B:$B,0)))</f>
        <v/>
      </c>
      <c r="L591" s="89"/>
      <c r="M591" s="91"/>
      <c r="N591" s="88" t="str">
        <f t="array" ref="N591">IF(M591="","",INDEX(Herbs!$J:$J,MATCH(M591,Herbs!$B:$B,0)))</f>
        <v/>
      </c>
      <c r="O591" s="88">
        <f t="array" ref="O591">IF(M591:M632="",0, INDEX(Herbs!A:A,MATCH(M591,Herbs!B:B,0)))</f>
        <v>0</v>
      </c>
      <c r="P591" s="89" t="str">
        <f t="array" ref="P591">IF(M591="","", SWITCH(INDEX(Herbs!$A:$A,MATCH(M591,Herbs!$B:$B,0)),1,1,2,3,3,9,4,36,5,180,6,1080,0)*L591)</f>
        <v/>
      </c>
      <c r="Q591" s="90" t="str">
        <f t="array" ref="Q591">IF(M591="","",INDEX(Herbs!$E:$E,MATCH(M591,Herbs!$B:$B,0)))</f>
        <v/>
      </c>
      <c r="R591" s="89"/>
      <c r="S591" s="91"/>
      <c r="T591" s="88" t="str">
        <f t="array" ref="T591">IF(S591="","",INDEX(Herbs!$J:$J,MATCH(S591,Herbs!$B:$B,0)))</f>
        <v/>
      </c>
      <c r="U591" s="88">
        <f t="array" ref="U591">IF(S591:S632="",0, INDEX(Herbs!A:A,MATCH(S591,Herbs!B:B,0)))</f>
        <v>0</v>
      </c>
      <c r="V591" s="89" t="str">
        <f t="array" ref="V591">IF(S591="","", SWITCH(INDEX(Herbs!$A:$A,MATCH(S591,Herbs!$B:$B,0)),1,1,2,3,3,9,4,36,5,180,6,1080,0)*R591)</f>
        <v/>
      </c>
      <c r="W591" s="90" t="str">
        <f t="array" ref="W591">IF(S591="","",INDEX(Herbs!$E:$E,MATCH(S591,Herbs!$B:$B,0)))</f>
        <v/>
      </c>
    </row>
    <row r="592" ht="41.25" customHeight="1">
      <c r="A592" s="92"/>
      <c r="B592" s="92"/>
      <c r="C592" s="93"/>
      <c r="D592" s="94" t="str">
        <f>C588</f>
        <v>Divine Vitality Elixir</v>
      </c>
      <c r="E592" s="95" t="s">
        <v>326</v>
      </c>
      <c r="F592" s="96">
        <v>1.0</v>
      </c>
      <c r="G592" s="97" t="s">
        <v>400</v>
      </c>
      <c r="H592" s="98" t="str">
        <f t="array" ref="H592">IF(G592="","",INDEX(Herbs!$J:$J,MATCH(G592,Herbs!$B:$B,0)))</f>
        <v/>
      </c>
      <c r="I592" s="99">
        <f t="array" ref="I592">IF(G592:G632="",0, INDEX(Herbs!A:A,MATCH(G592,Herbs!B:B,0)))</f>
        <v>5</v>
      </c>
      <c r="J592" s="100">
        <f t="array" ref="J592">IF(G592="","", SWITCH(INDEX(Herbs!$A:$A,MATCH(G592,Herbs!$B:$B,0)),1,1,2,3,3,9,4,36,5,180,6,1080,0)*F592)</f>
        <v>180</v>
      </c>
      <c r="K592" s="101" t="str">
        <f t="array" ref="K592">IF(G592="","",INDEX(Herbs!$G:$G,MATCH(G592,Herbs!$B:$B,0)))</f>
        <v>Cold</v>
      </c>
      <c r="L592" s="100">
        <v>5.0</v>
      </c>
      <c r="M592" s="97" t="s">
        <v>418</v>
      </c>
      <c r="N592" s="98" t="str">
        <f t="array" ref="N592">IF(M592="","",INDEX(Herbs!$J:$J,MATCH(M592,Herbs!$B:$B,0)))</f>
        <v/>
      </c>
      <c r="O592" s="98">
        <f t="array" ref="O592">IF(M592:M632="",0, INDEX(Herbs!A:A,MATCH(M592,Herbs!B:B,0)))</f>
        <v>4</v>
      </c>
      <c r="P592" s="100">
        <f t="array" ref="P592">IF(M592="","", SWITCH(INDEX(Herbs!$A:$A,MATCH(M592,Herbs!$B:$B,0)),1,1,2,3,3,9,4,36,5,180,6,1080,0)*L592)</f>
        <v>180</v>
      </c>
      <c r="Q592" s="101" t="str">
        <f t="array" ref="Q592">IF(M592="","",INDEX(Herbs!$G:$G,MATCH(M592,Herbs!$B:$B,0)))</f>
        <v>Cold</v>
      </c>
      <c r="R592" s="100"/>
      <c r="S592" s="97"/>
      <c r="T592" s="98" t="str">
        <f t="array" ref="T592">IF(S592="","",INDEX(Herbs!$J:$J,MATCH(S592,Herbs!$B:$B,0)))</f>
        <v/>
      </c>
      <c r="U592" s="98">
        <f t="array" ref="U592">IF(S592:S632="",0, INDEX(Herbs!A:A,MATCH(S592,Herbs!B:B,0)))</f>
        <v>0</v>
      </c>
      <c r="V592" s="100" t="str">
        <f t="array" ref="V592">IF(S592="","", SWITCH(INDEX(Herbs!$A:$A,MATCH(S592,Herbs!$B:$B,0)),1,1,2,3,3,9,4,36,5,180,6,1080,0)*R592)</f>
        <v/>
      </c>
      <c r="W592" s="101" t="str">
        <f t="array" ref="W592">IF(S592="","",INDEX(Herbs!$G:$G,MATCH(S592,Herbs!$B:$B,0)))</f>
        <v/>
      </c>
    </row>
    <row r="593" ht="41.25" customHeight="1">
      <c r="A593" s="82" t="s">
        <v>295</v>
      </c>
      <c r="B593" s="83">
        <v>3.0</v>
      </c>
      <c r="C593" s="84" t="s">
        <v>294</v>
      </c>
      <c r="D593" s="85" t="str">
        <f>C593</f>
        <v>Soul Spark Elixir</v>
      </c>
      <c r="E593" s="85" t="s">
        <v>320</v>
      </c>
      <c r="F593" s="86">
        <v>2.0</v>
      </c>
      <c r="G593" s="87" t="s">
        <v>364</v>
      </c>
      <c r="H593" s="88" t="str">
        <f t="array" ref="H593">IF(G593="","",INDEX(Herbs!$J:$J,MATCH(G593,Herbs!$B:$B,0)))</f>
        <v/>
      </c>
      <c r="I593" s="13">
        <f t="array" ref="I593">IF(G593:G632="",0, INDEX(Herbs!A:A,MATCH(G593,Herbs!B:B,0)))</f>
        <v>3</v>
      </c>
      <c r="J593" s="89">
        <f t="array" ref="J593">IF(G593="","", SWITCH(INDEX(Herbs!$A:$A,MATCH(G593,Herbs!$B:$B,0)),1,1,2,3,3,9,4,36,5,180,6,1080,0)*F593)</f>
        <v>18</v>
      </c>
      <c r="K593" s="90" t="str">
        <f t="array" ref="K593">IF(G593="","",INDEX(Herbs!$C:$C,MATCH(G593,Herbs!$B:$B,0)))</f>
        <v>Coalescing</v>
      </c>
      <c r="L593" s="89">
        <v>2.0</v>
      </c>
      <c r="M593" s="91" t="s">
        <v>350</v>
      </c>
      <c r="N593" s="88" t="str">
        <f t="array" ref="N593">IF(M593="","",INDEX(Herbs!$J:$J,MATCH(M593,Herbs!$B:$B,0)))</f>
        <v/>
      </c>
      <c r="O593" s="88">
        <f t="array" ref="O593">IF(M593:M632="",0, INDEX(Herbs!A:A,MATCH(M593,Herbs!B:B,0)))</f>
        <v>3</v>
      </c>
      <c r="P593" s="89">
        <f t="array" ref="P593">IF(M593="","", SWITCH(INDEX(Herbs!$A:$A,MATCH(M593,Herbs!$B:$B,0)),1,1,2,3,3,9,4,36,5,180,6,1080,0)*L593)</f>
        <v>18</v>
      </c>
      <c r="Q593" s="90" t="str">
        <f t="array" ref="Q593">IF(M593="","",INDEX(Herbs!$C:$C,MATCH(M593,Herbs!$B:$B,0)))</f>
        <v>Coalescing</v>
      </c>
      <c r="R593" s="89"/>
      <c r="S593" s="91"/>
      <c r="T593" s="88" t="str">
        <f t="array" ref="T593">IF(S593="","",INDEX(Herbs!$J:$J,MATCH(S593,Herbs!$B:$B,0)))</f>
        <v/>
      </c>
      <c r="U593" s="88">
        <f t="array" ref="U593">IF(S593:S632="",0, INDEX(Herbs!A:A,MATCH(S593,Herbs!B:B,0)))</f>
        <v>0</v>
      </c>
      <c r="V593" s="89" t="str">
        <f t="array" ref="V593">IF(S593="","", SWITCH(INDEX(Herbs!$A:$A,MATCH(S593,Herbs!$B:$B,0)),1,1,2,3,3,9,4,36,5,180,6,1080,0)*R593)</f>
        <v/>
      </c>
      <c r="W593" s="90" t="str">
        <f t="array" ref="W593">IF(S593="","",INDEX(Herbs!$C:$C,MATCH(S593,Herbs!$B:$B,0)))</f>
        <v/>
      </c>
    </row>
    <row r="594" ht="41.25" customHeight="1">
      <c r="C594" s="75"/>
      <c r="D594" s="85" t="str">
        <f>C593</f>
        <v>Soul Spark Elixir</v>
      </c>
      <c r="E594" s="85" t="s">
        <v>322</v>
      </c>
      <c r="F594" s="89"/>
      <c r="G594" s="91"/>
      <c r="H594" s="88" t="str">
        <f t="array" ref="H594">IF(G594="","",INDEX(Herbs!$J:$J,MATCH(G594,Herbs!$B:$B,0)))</f>
        <v/>
      </c>
      <c r="I594" s="13">
        <f t="array" ref="I594">IF(G594:G632="",0, INDEX(Herbs!A:A,MATCH(G594,Herbs!B:B,0)))</f>
        <v>0</v>
      </c>
      <c r="J594" s="89" t="str">
        <f t="array" ref="J594">IF(G594="","", SWITCH(INDEX(Herbs!$A:$A,MATCH(G594,Herbs!$B:$B,0)),1,1,2,3,3,9,4,36,5,180,6,1080,0)*F594)</f>
        <v/>
      </c>
      <c r="K594" s="90" t="str">
        <f t="array" ref="K594">IF(G594="","",INDEX(Herbs!$C:$C,MATCH(G594,Herbs!$B:$B,0)))</f>
        <v/>
      </c>
      <c r="L594" s="89"/>
      <c r="M594" s="91"/>
      <c r="N594" s="88" t="str">
        <f t="array" ref="N594">IF(M594="","",INDEX(Herbs!$J:$J,MATCH(M594,Herbs!$B:$B,0)))</f>
        <v/>
      </c>
      <c r="O594" s="88">
        <f t="array" ref="O594">IF(M594:M632="",0, INDEX(Herbs!A:A,MATCH(M594,Herbs!B:B,0)))</f>
        <v>0</v>
      </c>
      <c r="P594" s="89" t="str">
        <f t="array" ref="P594">IF(M594="","", SWITCH(INDEX(Herbs!$A:$A,MATCH(M594,Herbs!$B:$B,0)),1,1,2,3,3,9,4,36,5,180,6,1080,0)*L594)</f>
        <v/>
      </c>
      <c r="Q594" s="90" t="str">
        <f t="array" ref="Q594">IF(M594="","",INDEX(Herbs!$C:$C,MATCH(M594,Herbs!$B:$B,0)))</f>
        <v/>
      </c>
      <c r="R594" s="89"/>
      <c r="S594" s="91"/>
      <c r="T594" s="88" t="str">
        <f t="array" ref="T594">IF(S594="","",INDEX(Herbs!$J:$J,MATCH(S594,Herbs!$B:$B,0)))</f>
        <v/>
      </c>
      <c r="U594" s="88">
        <f t="array" ref="U594">IF(S594:S632="",0, INDEX(Herbs!A:A,MATCH(S594,Herbs!B:B,0)))</f>
        <v>0</v>
      </c>
      <c r="V594" s="89" t="str">
        <f t="array" ref="V594">IF(S594="","", SWITCH(INDEX(Herbs!$A:$A,MATCH(S594,Herbs!$B:$B,0)),1,1,2,3,3,9,4,36,5,180,6,1080,0)*R594)</f>
        <v/>
      </c>
      <c r="W594" s="90" t="str">
        <f t="array" ref="W594">IF(S594="","",INDEX(Herbs!$C:$C,MATCH(S594,Herbs!$B:$B,0)))</f>
        <v/>
      </c>
    </row>
    <row r="595" ht="41.25" customHeight="1">
      <c r="C595" s="75"/>
      <c r="D595" s="85" t="str">
        <f>C593</f>
        <v>Soul Spark Elixir</v>
      </c>
      <c r="E595" s="73" t="s">
        <v>323</v>
      </c>
      <c r="F595" s="86">
        <v>2.0</v>
      </c>
      <c r="G595" s="87" t="s">
        <v>434</v>
      </c>
      <c r="H595" s="88" t="str">
        <f t="array" ref="H595">IF(G595="","",INDEX(Herbs!$J:$J,MATCH(G595,Herbs!$B:$B,0)))</f>
        <v/>
      </c>
      <c r="I595" s="13">
        <f t="array" ref="I595">IF(G595:G632="",0, INDEX(Herbs!A:A,MATCH(G595,Herbs!B:B,0)))</f>
        <v>3</v>
      </c>
      <c r="J595" s="89">
        <f t="array" ref="J595">IF(G595="","", SWITCH(INDEX(Herbs!$A:$A,MATCH(G595,Herbs!$B:$B,0)),1,1,2,3,3,9,4,36,5,180,6,1080,0)*F595)</f>
        <v>18</v>
      </c>
      <c r="K595" s="90" t="str">
        <f t="array" ref="K595">IF(G595="","",INDEX(Herbs!$E:$E,MATCH(G595,Herbs!$B:$B,0)))</f>
        <v>Soulbuilding</v>
      </c>
      <c r="L595" s="89">
        <v>2.0</v>
      </c>
      <c r="M595" s="91" t="s">
        <v>434</v>
      </c>
      <c r="N595" s="88" t="str">
        <f t="array" ref="N595">IF(M595="","",INDEX(Herbs!$J:$J,MATCH(M595,Herbs!$B:$B,0)))</f>
        <v/>
      </c>
      <c r="O595" s="88">
        <f t="array" ref="O595">IF(M595:M632="",0, INDEX(Herbs!A:A,MATCH(M595,Herbs!B:B,0)))</f>
        <v>3</v>
      </c>
      <c r="P595" s="89">
        <f t="array" ref="P595">IF(M595="","", SWITCH(INDEX(Herbs!$A:$A,MATCH(M595,Herbs!$B:$B,0)),1,1,2,3,3,9,4,36,5,180,6,1080,0)*L595)</f>
        <v>18</v>
      </c>
      <c r="Q595" s="90" t="str">
        <f t="array" ref="Q595">IF(M595="","",INDEX(Herbs!$E:$E,MATCH(M595,Herbs!$B:$B,0)))</f>
        <v>Soulbuilding</v>
      </c>
      <c r="R595" s="89"/>
      <c r="S595" s="91"/>
      <c r="T595" s="88" t="str">
        <f t="array" ref="T595">IF(S595="","",INDEX(Herbs!$J:$J,MATCH(S595,Herbs!$B:$B,0)))</f>
        <v/>
      </c>
      <c r="U595" s="88">
        <f t="array" ref="U595">IF(S595:S632="",0, INDEX(Herbs!A:A,MATCH(S595,Herbs!B:B,0)))</f>
        <v>0</v>
      </c>
      <c r="V595" s="89" t="str">
        <f t="array" ref="V595">IF(S595="","", SWITCH(INDEX(Herbs!$A:$A,MATCH(S595,Herbs!$B:$B,0)),1,1,2,3,3,9,4,36,5,180,6,1080,0)*R595)</f>
        <v/>
      </c>
      <c r="W595" s="90" t="str">
        <f t="array" ref="W595">IF(S595="","",INDEX(Herbs!$E:$E,MATCH(S595,Herbs!$B:$B,0)))</f>
        <v/>
      </c>
    </row>
    <row r="596" ht="41.25" customHeight="1">
      <c r="C596" s="75"/>
      <c r="D596" s="85" t="str">
        <f>C593</f>
        <v>Soul Spark Elixir</v>
      </c>
      <c r="E596" s="73" t="s">
        <v>325</v>
      </c>
      <c r="F596" s="86"/>
      <c r="G596" s="87"/>
      <c r="H596" s="88" t="str">
        <f t="array" ref="H596">IF(G596="","",INDEX(Herbs!$J:$J,MATCH(G596,Herbs!$B:$B,0)))</f>
        <v/>
      </c>
      <c r="I596" s="13">
        <f t="array" ref="I596">IF(G596:G632="",0, INDEX(Herbs!A:A,MATCH(G596,Herbs!B:B,0)))</f>
        <v>0</v>
      </c>
      <c r="J596" s="89" t="str">
        <f t="array" ref="J596">IF(G596="","", SWITCH(INDEX(Herbs!$A:$A,MATCH(G596,Herbs!$B:$B,0)),1,1,2,3,3,9,4,36,5,180,6,1080,0)*F596)</f>
        <v/>
      </c>
      <c r="K596" s="90" t="str">
        <f t="array" ref="K596">IF(G596="","",INDEX(Herbs!$E:$E,MATCH(G596,Herbs!$B:$B,0)))</f>
        <v/>
      </c>
      <c r="L596" s="89"/>
      <c r="M596" s="91"/>
      <c r="N596" s="88" t="str">
        <f t="array" ref="N596">IF(M596="","",INDEX(Herbs!$J:$J,MATCH(M596,Herbs!$B:$B,0)))</f>
        <v/>
      </c>
      <c r="O596" s="88">
        <f t="array" ref="O596">IF(M596:M632="",0, INDEX(Herbs!A:A,MATCH(M596,Herbs!B:B,0)))</f>
        <v>0</v>
      </c>
      <c r="P596" s="89" t="str">
        <f t="array" ref="P596">IF(M596="","", SWITCH(INDEX(Herbs!$A:$A,MATCH(M596,Herbs!$B:$B,0)),1,1,2,3,3,9,4,36,5,180,6,1080,0)*L596)</f>
        <v/>
      </c>
      <c r="Q596" s="90" t="str">
        <f t="array" ref="Q596">IF(M596="","",INDEX(Herbs!$E:$E,MATCH(M596,Herbs!$B:$B,0)))</f>
        <v/>
      </c>
      <c r="R596" s="89"/>
      <c r="S596" s="91"/>
      <c r="T596" s="88" t="str">
        <f t="array" ref="T596">IF(S596="","",INDEX(Herbs!$J:$J,MATCH(S596,Herbs!$B:$B,0)))</f>
        <v/>
      </c>
      <c r="U596" s="88">
        <f t="array" ref="U596">IF(S596:S632="",0, INDEX(Herbs!A:A,MATCH(S596,Herbs!B:B,0)))</f>
        <v>0</v>
      </c>
      <c r="V596" s="89" t="str">
        <f t="array" ref="V596">IF(S596="","", SWITCH(INDEX(Herbs!$A:$A,MATCH(S596,Herbs!$B:$B,0)),1,1,2,3,3,9,4,36,5,180,6,1080,0)*R596)</f>
        <v/>
      </c>
      <c r="W596" s="90" t="str">
        <f t="array" ref="W596">IF(S596="","",INDEX(Herbs!$E:$E,MATCH(S596,Herbs!$B:$B,0)))</f>
        <v/>
      </c>
    </row>
    <row r="597" ht="41.25" customHeight="1">
      <c r="A597" s="92"/>
      <c r="B597" s="92"/>
      <c r="C597" s="93"/>
      <c r="D597" s="94" t="str">
        <f>C593</f>
        <v>Soul Spark Elixir</v>
      </c>
      <c r="E597" s="95" t="s">
        <v>326</v>
      </c>
      <c r="F597" s="96">
        <v>4.0</v>
      </c>
      <c r="G597" s="97" t="s">
        <v>416</v>
      </c>
      <c r="H597" s="98" t="str">
        <f t="array" ref="H597">IF(G597="","",INDEX(Herbs!$J:$J,MATCH(G597,Herbs!$B:$B,0)))</f>
        <v/>
      </c>
      <c r="I597" s="99">
        <f t="array" ref="I597">IF(G597:G632="",0, INDEX(Herbs!A:A,MATCH(G597,Herbs!B:B,0)))</f>
        <v>3</v>
      </c>
      <c r="J597" s="100">
        <f t="array" ref="J597">IF(G597="","", SWITCH(INDEX(Herbs!$A:$A,MATCH(G597,Herbs!$B:$B,0)),1,1,2,3,3,9,4,36,5,180,6,1080,0)*F597)</f>
        <v>36</v>
      </c>
      <c r="K597" s="101" t="str">
        <f t="array" ref="K597">IF(G597="","",INDEX(Herbs!$G:$G,MATCH(G597,Herbs!$B:$B,0)))</f>
        <v>Cold</v>
      </c>
      <c r="L597" s="100">
        <v>1.0</v>
      </c>
      <c r="M597" s="97" t="s">
        <v>389</v>
      </c>
      <c r="N597" s="98" t="str">
        <f t="array" ref="N597">IF(M597="","",INDEX(Herbs!$J:$J,MATCH(M597,Herbs!$B:$B,0)))</f>
        <v/>
      </c>
      <c r="O597" s="98">
        <f t="array" ref="O597">IF(M597:M632="",0, INDEX(Herbs!A:A,MATCH(M597,Herbs!B:B,0)))</f>
        <v>4</v>
      </c>
      <c r="P597" s="100">
        <f t="array" ref="P597">IF(M597="","", SWITCH(INDEX(Herbs!$A:$A,MATCH(M597,Herbs!$B:$B,0)),1,1,2,3,3,9,4,36,5,180,6,1080,0)*L597)</f>
        <v>36</v>
      </c>
      <c r="Q597" s="101" t="str">
        <f t="array" ref="Q597">IF(M597="","",INDEX(Herbs!$G:$G,MATCH(M597,Herbs!$B:$B,0)))</f>
        <v>Balanced</v>
      </c>
      <c r="R597" s="100"/>
      <c r="S597" s="97"/>
      <c r="T597" s="98" t="str">
        <f t="array" ref="T597">IF(S597="","",INDEX(Herbs!$J:$J,MATCH(S597,Herbs!$B:$B,0)))</f>
        <v/>
      </c>
      <c r="U597" s="98">
        <f t="array" ref="U597">IF(S597:S632="",0, INDEX(Herbs!A:A,MATCH(S597,Herbs!B:B,0)))</f>
        <v>0</v>
      </c>
      <c r="V597" s="100" t="str">
        <f t="array" ref="V597">IF(S597="","", SWITCH(INDEX(Herbs!$A:$A,MATCH(S597,Herbs!$B:$B,0)),1,1,2,3,3,9,4,36,5,180,6,1080,0)*R597)</f>
        <v/>
      </c>
      <c r="W597" s="101" t="str">
        <f t="array" ref="W597">IF(S597="","",INDEX(Herbs!$G:$G,MATCH(S597,Herbs!$B:$B,0)))</f>
        <v/>
      </c>
    </row>
    <row r="598" ht="41.25" customHeight="1">
      <c r="A598" s="82" t="s">
        <v>295</v>
      </c>
      <c r="B598" s="83">
        <v>4.0</v>
      </c>
      <c r="C598" s="84" t="s">
        <v>297</v>
      </c>
      <c r="D598" s="85" t="str">
        <f>C598</f>
        <v>Soul Shard Elixir</v>
      </c>
      <c r="E598" s="85" t="s">
        <v>320</v>
      </c>
      <c r="F598" s="86">
        <v>8.0</v>
      </c>
      <c r="G598" s="87" t="s">
        <v>364</v>
      </c>
      <c r="H598" s="88" t="str">
        <f t="array" ref="H598">IF(G598="","",INDEX(Herbs!$J:$J,MATCH(G598,Herbs!$B:$B,0)))</f>
        <v/>
      </c>
      <c r="I598" s="13">
        <f t="array" ref="I598">IF(G598:G632="",0, INDEX(Herbs!A:A,MATCH(G598,Herbs!B:B,0)))</f>
        <v>3</v>
      </c>
      <c r="J598" s="89">
        <f t="array" ref="J598">IF(G598="","", SWITCH(INDEX(Herbs!$A:$A,MATCH(G598,Herbs!$B:$B,0)),1,1,2,3,3,9,4,36,5,180,6,1080,0)*F598)</f>
        <v>72</v>
      </c>
      <c r="K598" s="90" t="str">
        <f t="array" ref="K598">IF(G598="","",INDEX(Herbs!$C:$C,MATCH(G598,Herbs!$B:$B,0)))</f>
        <v>Coalescing</v>
      </c>
      <c r="L598" s="89"/>
      <c r="M598" s="91"/>
      <c r="N598" s="88" t="str">
        <f t="array" ref="N598">IF(M598="","",INDEX(Herbs!$J:$J,MATCH(M598,Herbs!$B:$B,0)))</f>
        <v/>
      </c>
      <c r="O598" s="88">
        <f t="array" ref="O598">IF(M598:M632="",0, INDEX(Herbs!A:A,MATCH(M598,Herbs!B:B,0)))</f>
        <v>0</v>
      </c>
      <c r="P598" s="89" t="str">
        <f t="array" ref="P598">IF(M598="","", SWITCH(INDEX(Herbs!$A:$A,MATCH(M598,Herbs!$B:$B,0)),1,1,2,3,3,9,4,36,5,180,6,1080,0)*L598)</f>
        <v/>
      </c>
      <c r="Q598" s="90" t="str">
        <f t="array" ref="Q598">IF(M598="","",INDEX(Herbs!$C:$C,MATCH(M598,Herbs!$B:$B,0)))</f>
        <v/>
      </c>
      <c r="R598" s="89"/>
      <c r="S598" s="91"/>
      <c r="T598" s="88" t="str">
        <f t="array" ref="T598">IF(S598="","",INDEX(Herbs!$J:$J,MATCH(S598,Herbs!$B:$B,0)))</f>
        <v/>
      </c>
      <c r="U598" s="88">
        <f t="array" ref="U598">IF(S598:S632="",0, INDEX(Herbs!A:A,MATCH(S598,Herbs!B:B,0)))</f>
        <v>0</v>
      </c>
      <c r="V598" s="89" t="str">
        <f t="array" ref="V598">IF(S598="","", SWITCH(INDEX(Herbs!$A:$A,MATCH(S598,Herbs!$B:$B,0)),1,1,2,3,3,9,4,36,5,180,6,1080,0)*R598)</f>
        <v/>
      </c>
      <c r="W598" s="90" t="str">
        <f t="array" ref="W598">IF(S598="","",INDEX(Herbs!$C:$C,MATCH(S598,Herbs!$B:$B,0)))</f>
        <v/>
      </c>
    </row>
    <row r="599" ht="41.25" customHeight="1">
      <c r="C599" s="75"/>
      <c r="D599" s="85" t="str">
        <f>C598</f>
        <v>Soul Shard Elixir</v>
      </c>
      <c r="E599" s="85" t="s">
        <v>322</v>
      </c>
      <c r="F599" s="89"/>
      <c r="G599" s="91"/>
      <c r="H599" s="88" t="str">
        <f t="array" ref="H599">IF(G599="","",INDEX(Herbs!$J:$J,MATCH(G599,Herbs!$B:$B,0)))</f>
        <v/>
      </c>
      <c r="I599" s="13">
        <f t="array" ref="I599">IF(G599:G632="",0, INDEX(Herbs!A:A,MATCH(G599,Herbs!B:B,0)))</f>
        <v>0</v>
      </c>
      <c r="J599" s="89" t="str">
        <f t="array" ref="J599">IF(G599="","", SWITCH(INDEX(Herbs!$A:$A,MATCH(G599,Herbs!$B:$B,0)),1,1,2,3,3,9,4,36,5,180,6,1080,0)*F599)</f>
        <v/>
      </c>
      <c r="K599" s="90" t="str">
        <f t="array" ref="K599">IF(G599="","",INDEX(Herbs!$C:$C,MATCH(G599,Herbs!$B:$B,0)))</f>
        <v/>
      </c>
      <c r="L599" s="89"/>
      <c r="M599" s="91"/>
      <c r="N599" s="88" t="str">
        <f t="array" ref="N599">IF(M599="","",INDEX(Herbs!$J:$J,MATCH(M599,Herbs!$B:$B,0)))</f>
        <v/>
      </c>
      <c r="O599" s="88">
        <f t="array" ref="O599">IF(M599:M632="",0, INDEX(Herbs!A:A,MATCH(M599,Herbs!B:B,0)))</f>
        <v>0</v>
      </c>
      <c r="P599" s="89" t="str">
        <f t="array" ref="P599">IF(M599="","", SWITCH(INDEX(Herbs!$A:$A,MATCH(M599,Herbs!$B:$B,0)),1,1,2,3,3,9,4,36,5,180,6,1080,0)*L599)</f>
        <v/>
      </c>
      <c r="Q599" s="90" t="str">
        <f t="array" ref="Q599">IF(M599="","",INDEX(Herbs!$C:$C,MATCH(M599,Herbs!$B:$B,0)))</f>
        <v/>
      </c>
      <c r="R599" s="89"/>
      <c r="S599" s="91"/>
      <c r="T599" s="88" t="str">
        <f t="array" ref="T599">IF(S599="","",INDEX(Herbs!$J:$J,MATCH(S599,Herbs!$B:$B,0)))</f>
        <v/>
      </c>
      <c r="U599" s="88">
        <f t="array" ref="U599">IF(S599:S632="",0, INDEX(Herbs!A:A,MATCH(S599,Herbs!B:B,0)))</f>
        <v>0</v>
      </c>
      <c r="V599" s="89" t="str">
        <f t="array" ref="V599">IF(S599="","", SWITCH(INDEX(Herbs!$A:$A,MATCH(S599,Herbs!$B:$B,0)),1,1,2,3,3,9,4,36,5,180,6,1080,0)*R599)</f>
        <v/>
      </c>
      <c r="W599" s="90" t="str">
        <f t="array" ref="W599">IF(S599="","",INDEX(Herbs!$C:$C,MATCH(S599,Herbs!$B:$B,0)))</f>
        <v/>
      </c>
    </row>
    <row r="600" ht="41.25" customHeight="1">
      <c r="C600" s="75"/>
      <c r="D600" s="85" t="str">
        <f>C598</f>
        <v>Soul Shard Elixir</v>
      </c>
      <c r="E600" s="73" t="s">
        <v>323</v>
      </c>
      <c r="F600" s="86">
        <v>3.0</v>
      </c>
      <c r="G600" s="87" t="s">
        <v>358</v>
      </c>
      <c r="H600" s="88" t="str">
        <f t="array" ref="H600">IF(G600="","",INDEX(Herbs!$J:$J,MATCH(G600,Herbs!$B:$B,0)))</f>
        <v/>
      </c>
      <c r="I600" s="13">
        <f t="array" ref="I600">IF(G600:G632="",0, INDEX(Herbs!A:A,MATCH(G600,Herbs!B:B,0)))</f>
        <v>4</v>
      </c>
      <c r="J600" s="89">
        <f t="array" ref="J600">IF(G600="","", SWITCH(INDEX(Herbs!$A:$A,MATCH(G600,Herbs!$B:$B,0)),1,1,2,3,3,9,4,36,5,180,6,1080,0)*F600)</f>
        <v>108</v>
      </c>
      <c r="K600" s="90" t="str">
        <f t="array" ref="K600">IF(G600="","",INDEX(Herbs!$E:$E,MATCH(G600,Herbs!$B:$B,0)))</f>
        <v>Soulbuilding</v>
      </c>
      <c r="L600" s="89"/>
      <c r="M600" s="91"/>
      <c r="N600" s="88" t="str">
        <f t="array" ref="N600">IF(M600="","",INDEX(Herbs!$J:$J,MATCH(M600,Herbs!$B:$B,0)))</f>
        <v/>
      </c>
      <c r="O600" s="88">
        <f t="array" ref="O600">IF(M600:M632="",0, INDEX(Herbs!A:A,MATCH(M600,Herbs!B:B,0)))</f>
        <v>0</v>
      </c>
      <c r="P600" s="89" t="str">
        <f t="array" ref="P600">IF(M600="","", SWITCH(INDEX(Herbs!$A:$A,MATCH(M600,Herbs!$B:$B,0)),1,1,2,3,3,9,4,36,5,180,6,1080,0)*L600)</f>
        <v/>
      </c>
      <c r="Q600" s="90" t="str">
        <f t="array" ref="Q600">IF(M600="","",INDEX(Herbs!$E:$E,MATCH(M600,Herbs!$B:$B,0)))</f>
        <v/>
      </c>
      <c r="R600" s="89"/>
      <c r="S600" s="91"/>
      <c r="T600" s="88" t="str">
        <f t="array" ref="T600">IF(S600="","",INDEX(Herbs!$J:$J,MATCH(S600,Herbs!$B:$B,0)))</f>
        <v/>
      </c>
      <c r="U600" s="88">
        <f t="array" ref="U600">IF(S600:S632="",0, INDEX(Herbs!A:A,MATCH(S600,Herbs!B:B,0)))</f>
        <v>0</v>
      </c>
      <c r="V600" s="89" t="str">
        <f t="array" ref="V600">IF(S600="","", SWITCH(INDEX(Herbs!$A:$A,MATCH(S600,Herbs!$B:$B,0)),1,1,2,3,3,9,4,36,5,180,6,1080,0)*R600)</f>
        <v/>
      </c>
      <c r="W600" s="90" t="str">
        <f t="array" ref="W600">IF(S600="","",INDEX(Herbs!$E:$E,MATCH(S600,Herbs!$B:$B,0)))</f>
        <v/>
      </c>
    </row>
    <row r="601" ht="41.25" customHeight="1">
      <c r="C601" s="75"/>
      <c r="D601" s="85" t="str">
        <f>C598</f>
        <v>Soul Shard Elixir</v>
      </c>
      <c r="E601" s="73" t="s">
        <v>325</v>
      </c>
      <c r="F601" s="86"/>
      <c r="G601" s="87"/>
      <c r="H601" s="88" t="str">
        <f t="array" ref="H601">IF(G601="","",INDEX(Herbs!$J:$J,MATCH(G601,Herbs!$B:$B,0)))</f>
        <v/>
      </c>
      <c r="I601" s="13">
        <f t="array" ref="I601">IF(G601:G632="",0, INDEX(Herbs!A:A,MATCH(G601,Herbs!B:B,0)))</f>
        <v>0</v>
      </c>
      <c r="J601" s="89" t="str">
        <f t="array" ref="J601">IF(G601="","", SWITCH(INDEX(Herbs!$A:$A,MATCH(G601,Herbs!$B:$B,0)),1,1,2,3,3,9,4,36,5,180,6,1080,0)*F601)</f>
        <v/>
      </c>
      <c r="K601" s="90" t="str">
        <f t="array" ref="K601">IF(G601="","",INDEX(Herbs!$E:$E,MATCH(G601,Herbs!$B:$B,0)))</f>
        <v/>
      </c>
      <c r="L601" s="89"/>
      <c r="M601" s="91"/>
      <c r="N601" s="88" t="str">
        <f t="array" ref="N601">IF(M601="","",INDEX(Herbs!$J:$J,MATCH(M601,Herbs!$B:$B,0)))</f>
        <v/>
      </c>
      <c r="O601" s="88">
        <f t="array" ref="O601">IF(M601:M632="",0, INDEX(Herbs!A:A,MATCH(M601,Herbs!B:B,0)))</f>
        <v>0</v>
      </c>
      <c r="P601" s="89" t="str">
        <f t="array" ref="P601">IF(M601="","", SWITCH(INDEX(Herbs!$A:$A,MATCH(M601,Herbs!$B:$B,0)),1,1,2,3,3,9,4,36,5,180,6,1080,0)*L601)</f>
        <v/>
      </c>
      <c r="Q601" s="90" t="str">
        <f t="array" ref="Q601">IF(M601="","",INDEX(Herbs!$E:$E,MATCH(M601,Herbs!$B:$B,0)))</f>
        <v/>
      </c>
      <c r="R601" s="89"/>
      <c r="S601" s="91"/>
      <c r="T601" s="88" t="str">
        <f t="array" ref="T601">IF(S601="","",INDEX(Herbs!$J:$J,MATCH(S601,Herbs!$B:$B,0)))</f>
        <v/>
      </c>
      <c r="U601" s="88">
        <f t="array" ref="U601">IF(S601:S632="",0, INDEX(Herbs!A:A,MATCH(S601,Herbs!B:B,0)))</f>
        <v>0</v>
      </c>
      <c r="V601" s="89" t="str">
        <f t="array" ref="V601">IF(S601="","", SWITCH(INDEX(Herbs!$A:$A,MATCH(S601,Herbs!$B:$B,0)),1,1,2,3,3,9,4,36,5,180,6,1080,0)*R601)</f>
        <v/>
      </c>
      <c r="W601" s="90" t="str">
        <f t="array" ref="W601">IF(S601="","",INDEX(Herbs!$E:$E,MATCH(S601,Herbs!$B:$B,0)))</f>
        <v/>
      </c>
    </row>
    <row r="602" ht="41.25" customHeight="1">
      <c r="A602" s="92"/>
      <c r="B602" s="92"/>
      <c r="C602" s="93"/>
      <c r="D602" s="94" t="str">
        <f>C598</f>
        <v>Soul Shard Elixir</v>
      </c>
      <c r="E602" s="95" t="s">
        <v>326</v>
      </c>
      <c r="F602" s="96">
        <v>1.0</v>
      </c>
      <c r="G602" s="97" t="s">
        <v>366</v>
      </c>
      <c r="H602" s="98" t="str">
        <f t="array" ref="H602">IF(G602="","",INDEX(Herbs!$J:$J,MATCH(G602,Herbs!$B:$B,0)))</f>
        <v/>
      </c>
      <c r="I602" s="99">
        <f t="array" ref="I602">IF(G602:G632="",0, INDEX(Herbs!A:A,MATCH(G602,Herbs!B:B,0)))</f>
        <v>3</v>
      </c>
      <c r="J602" s="100">
        <f t="array" ref="J602">IF(G602="","", SWITCH(INDEX(Herbs!$A:$A,MATCH(G602,Herbs!$B:$B,0)),1,1,2,3,3,9,4,36,5,180,6,1080,0)*F602)</f>
        <v>9</v>
      </c>
      <c r="K602" s="101" t="str">
        <f t="array" ref="K602">IF(G602="","",INDEX(Herbs!$G:$G,MATCH(G602,Herbs!$B:$B,0)))</f>
        <v>Cold</v>
      </c>
      <c r="L602" s="100"/>
      <c r="M602" s="97"/>
      <c r="N602" s="98" t="str">
        <f t="array" ref="N602">IF(M602="","",INDEX(Herbs!$J:$J,MATCH(M602,Herbs!$B:$B,0)))</f>
        <v/>
      </c>
      <c r="O602" s="98">
        <f t="array" ref="O602">IF(M602:M632="",0, INDEX(Herbs!A:A,MATCH(M602,Herbs!B:B,0)))</f>
        <v>0</v>
      </c>
      <c r="P602" s="100" t="str">
        <f t="array" ref="P602">IF(M602="","", SWITCH(INDEX(Herbs!$A:$A,MATCH(M602,Herbs!$B:$B,0)),1,1,2,3,3,9,4,36,5,180,6,1080,0)*L602)</f>
        <v/>
      </c>
      <c r="Q602" s="101" t="str">
        <f t="array" ref="Q602">IF(M602="","",INDEX(Herbs!$G:$G,MATCH(M602,Herbs!$B:$B,0)))</f>
        <v/>
      </c>
      <c r="R602" s="100"/>
      <c r="S602" s="97"/>
      <c r="T602" s="98" t="str">
        <f t="array" ref="T602">IF(S602="","",INDEX(Herbs!$J:$J,MATCH(S602,Herbs!$B:$B,0)))</f>
        <v/>
      </c>
      <c r="U602" s="98">
        <f t="array" ref="U602">IF(S602:S632="",0, INDEX(Herbs!A:A,MATCH(S602,Herbs!B:B,0)))</f>
        <v>0</v>
      </c>
      <c r="V602" s="100" t="str">
        <f t="array" ref="V602">IF(S602="","", SWITCH(INDEX(Herbs!$A:$A,MATCH(S602,Herbs!$B:$B,0)),1,1,2,3,3,9,4,36,5,180,6,1080,0)*R602)</f>
        <v/>
      </c>
      <c r="W602" s="101" t="str">
        <f t="array" ref="W602">IF(S602="","",INDEX(Herbs!$G:$G,MATCH(S602,Herbs!$B:$B,0)))</f>
        <v/>
      </c>
    </row>
    <row r="603" ht="41.25" customHeight="1">
      <c r="A603" s="82" t="s">
        <v>295</v>
      </c>
      <c r="B603" s="83">
        <v>5.0</v>
      </c>
      <c r="C603" s="84" t="s">
        <v>299</v>
      </c>
      <c r="D603" s="85" t="str">
        <f>C603</f>
        <v>Soul Orb Elixir</v>
      </c>
      <c r="E603" s="85" t="s">
        <v>320</v>
      </c>
      <c r="F603" s="86">
        <v>6.0</v>
      </c>
      <c r="G603" s="87" t="s">
        <v>388</v>
      </c>
      <c r="H603" s="88" t="str">
        <f t="array" ref="H603">IF(G603="","",INDEX(Herbs!$J:$J,MATCH(G603,Herbs!$B:$B,0)))</f>
        <v/>
      </c>
      <c r="I603" s="13">
        <f t="array" ref="I603">IF(G603:G632="",0, INDEX(Herbs!A:A,MATCH(G603,Herbs!B:B,0)))</f>
        <v>4</v>
      </c>
      <c r="J603" s="89">
        <f t="array" ref="J603">IF(G603="","", SWITCH(INDEX(Herbs!$A:$A,MATCH(G603,Herbs!$B:$B,0)),1,1,2,3,3,9,4,36,5,180,6,1080,0)*F603)</f>
        <v>216</v>
      </c>
      <c r="K603" s="90" t="str">
        <f t="array" ref="K603">IF(G603="","",INDEX(Herbs!$C:$C,MATCH(G603,Herbs!$B:$B,0)))</f>
        <v>Coalescing</v>
      </c>
      <c r="L603" s="89">
        <v>6.0</v>
      </c>
      <c r="M603" s="91" t="s">
        <v>388</v>
      </c>
      <c r="N603" s="88" t="str">
        <f t="array" ref="N603">IF(M603="","",INDEX(Herbs!$J:$J,MATCH(M603,Herbs!$B:$B,0)))</f>
        <v/>
      </c>
      <c r="O603" s="88">
        <f t="array" ref="O603">IF(M603:M632="",0, INDEX(Herbs!A:A,MATCH(M603,Herbs!B:B,0)))</f>
        <v>4</v>
      </c>
      <c r="P603" s="89">
        <f t="array" ref="P603">IF(M603="","", SWITCH(INDEX(Herbs!$A:$A,MATCH(M603,Herbs!$B:$B,0)),1,1,2,3,3,9,4,36,5,180,6,1080,0)*L603)</f>
        <v>216</v>
      </c>
      <c r="Q603" s="90" t="str">
        <f t="array" ref="Q603">IF(M603="","",INDEX(Herbs!$C:$C,MATCH(M603,Herbs!$B:$B,0)))</f>
        <v>Coalescing</v>
      </c>
      <c r="R603" s="89"/>
      <c r="S603" s="91"/>
      <c r="T603" s="88" t="str">
        <f t="array" ref="T603">IF(S603="","",INDEX(Herbs!$J:$J,MATCH(S603,Herbs!$B:$B,0)))</f>
        <v/>
      </c>
      <c r="U603" s="88">
        <f t="array" ref="U603">IF(S603:S632="",0, INDEX(Herbs!A:A,MATCH(S603,Herbs!B:B,0)))</f>
        <v>0</v>
      </c>
      <c r="V603" s="89" t="str">
        <f t="array" ref="V603">IF(S603="","", SWITCH(INDEX(Herbs!$A:$A,MATCH(S603,Herbs!$B:$B,0)),1,1,2,3,3,9,4,36,5,180,6,1080,0)*R603)</f>
        <v/>
      </c>
      <c r="W603" s="90" t="str">
        <f t="array" ref="W603">IF(S603="","",INDEX(Herbs!$C:$C,MATCH(S603,Herbs!$B:$B,0)))</f>
        <v/>
      </c>
    </row>
    <row r="604" ht="41.25" customHeight="1">
      <c r="C604" s="75"/>
      <c r="D604" s="85" t="str">
        <f>C603</f>
        <v>Soul Orb Elixir</v>
      </c>
      <c r="E604" s="85" t="s">
        <v>322</v>
      </c>
      <c r="F604" s="89"/>
      <c r="G604" s="91"/>
      <c r="H604" s="88" t="str">
        <f t="array" ref="H604">IF(G604="","",INDEX(Herbs!$J:$J,MATCH(G604,Herbs!$B:$B,0)))</f>
        <v/>
      </c>
      <c r="I604" s="13">
        <f t="array" ref="I604">IF(G604:G632="",0, INDEX(Herbs!A:A,MATCH(G604,Herbs!B:B,0)))</f>
        <v>0</v>
      </c>
      <c r="J604" s="89" t="str">
        <f t="array" ref="J604">IF(G604="","", SWITCH(INDEX(Herbs!$A:$A,MATCH(G604,Herbs!$B:$B,0)),1,1,2,3,3,9,4,36,5,180,6,1080,0)*F604)</f>
        <v/>
      </c>
      <c r="K604" s="90" t="str">
        <f t="array" ref="K604">IF(G604="","",INDEX(Herbs!$C:$C,MATCH(G604,Herbs!$B:$B,0)))</f>
        <v/>
      </c>
      <c r="L604" s="89"/>
      <c r="M604" s="91"/>
      <c r="N604" s="88" t="str">
        <f t="array" ref="N604">IF(M604="","",INDEX(Herbs!$J:$J,MATCH(M604,Herbs!$B:$B,0)))</f>
        <v/>
      </c>
      <c r="O604" s="88">
        <f t="array" ref="O604">IF(M604:M632="",0, INDEX(Herbs!A:A,MATCH(M604,Herbs!B:B,0)))</f>
        <v>0</v>
      </c>
      <c r="P604" s="89" t="str">
        <f t="array" ref="P604">IF(M604="","", SWITCH(INDEX(Herbs!$A:$A,MATCH(M604,Herbs!$B:$B,0)),1,1,2,3,3,9,4,36,5,180,6,1080,0)*L604)</f>
        <v/>
      </c>
      <c r="Q604" s="90" t="str">
        <f t="array" ref="Q604">IF(M604="","",INDEX(Herbs!$C:$C,MATCH(M604,Herbs!$B:$B,0)))</f>
        <v/>
      </c>
      <c r="R604" s="89"/>
      <c r="S604" s="91"/>
      <c r="T604" s="88" t="str">
        <f t="array" ref="T604">IF(S604="","",INDEX(Herbs!$J:$J,MATCH(S604,Herbs!$B:$B,0)))</f>
        <v/>
      </c>
      <c r="U604" s="88">
        <f t="array" ref="U604">IF(S604:S632="",0, INDEX(Herbs!A:A,MATCH(S604,Herbs!B:B,0)))</f>
        <v>0</v>
      </c>
      <c r="V604" s="89" t="str">
        <f t="array" ref="V604">IF(S604="","", SWITCH(INDEX(Herbs!$A:$A,MATCH(S604,Herbs!$B:$B,0)),1,1,2,3,3,9,4,36,5,180,6,1080,0)*R604)</f>
        <v/>
      </c>
      <c r="W604" s="90" t="str">
        <f t="array" ref="W604">IF(S604="","",INDEX(Herbs!$C:$C,MATCH(S604,Herbs!$B:$B,0)))</f>
        <v/>
      </c>
    </row>
    <row r="605" ht="41.25" customHeight="1">
      <c r="C605" s="75"/>
      <c r="D605" s="85" t="str">
        <f>C603</f>
        <v>Soul Orb Elixir</v>
      </c>
      <c r="E605" s="73" t="s">
        <v>323</v>
      </c>
      <c r="F605" s="86">
        <v>1.0</v>
      </c>
      <c r="G605" s="87" t="s">
        <v>383</v>
      </c>
      <c r="H605" s="88" t="str">
        <f t="array" ref="H605">IF(G605="","",INDEX(Herbs!$J:$J,MATCH(G605,Herbs!$B:$B,0)))</f>
        <v/>
      </c>
      <c r="I605" s="13">
        <f t="array" ref="I605">IF(G605:G632="",0, INDEX(Herbs!A:A,MATCH(G605,Herbs!B:B,0)))</f>
        <v>5</v>
      </c>
      <c r="J605" s="89">
        <f t="array" ref="J605">IF(G605="","", SWITCH(INDEX(Herbs!$A:$A,MATCH(G605,Herbs!$B:$B,0)),1,1,2,3,3,9,4,36,5,180,6,1080,0)*F605)</f>
        <v>180</v>
      </c>
      <c r="K605" s="90" t="str">
        <f t="array" ref="K605">IF(G605="","",INDEX(Herbs!$E:$E,MATCH(G605,Herbs!$B:$B,0)))</f>
        <v>Soulbuilding</v>
      </c>
      <c r="L605" s="89">
        <v>5.0</v>
      </c>
      <c r="M605" s="91" t="s">
        <v>358</v>
      </c>
      <c r="N605" s="88" t="str">
        <f t="array" ref="N605">IF(M605="","",INDEX(Herbs!$J:$J,MATCH(M605,Herbs!$B:$B,0)))</f>
        <v/>
      </c>
      <c r="O605" s="88">
        <f t="array" ref="O605">IF(M605:M632="",0, INDEX(Herbs!A:A,MATCH(M605,Herbs!B:B,0)))</f>
        <v>4</v>
      </c>
      <c r="P605" s="89">
        <f t="array" ref="P605">IF(M605="","", SWITCH(INDEX(Herbs!$A:$A,MATCH(M605,Herbs!$B:$B,0)),1,1,2,3,3,9,4,36,5,180,6,1080,0)*L605)</f>
        <v>180</v>
      </c>
      <c r="Q605" s="90" t="str">
        <f t="array" ref="Q605">IF(M605="","",INDEX(Herbs!$E:$E,MATCH(M605,Herbs!$B:$B,0)))</f>
        <v>Soulbuilding</v>
      </c>
      <c r="R605" s="89"/>
      <c r="S605" s="91"/>
      <c r="T605" s="88" t="str">
        <f t="array" ref="T605">IF(S605="","",INDEX(Herbs!$J:$J,MATCH(S605,Herbs!$B:$B,0)))</f>
        <v/>
      </c>
      <c r="U605" s="88">
        <f t="array" ref="U605">IF(S605:S632="",0, INDEX(Herbs!A:A,MATCH(S605,Herbs!B:B,0)))</f>
        <v>0</v>
      </c>
      <c r="V605" s="89" t="str">
        <f t="array" ref="V605">IF(S605="","", SWITCH(INDEX(Herbs!$A:$A,MATCH(S605,Herbs!$B:$B,0)),1,1,2,3,3,9,4,36,5,180,6,1080,0)*R605)</f>
        <v/>
      </c>
      <c r="W605" s="90" t="str">
        <f t="array" ref="W605">IF(S605="","",INDEX(Herbs!$E:$E,MATCH(S605,Herbs!$B:$B,0)))</f>
        <v/>
      </c>
    </row>
    <row r="606" ht="41.25" customHeight="1">
      <c r="C606" s="75"/>
      <c r="D606" s="85" t="str">
        <f>C603</f>
        <v>Soul Orb Elixir</v>
      </c>
      <c r="E606" s="73" t="s">
        <v>325</v>
      </c>
      <c r="F606" s="86"/>
      <c r="G606" s="87"/>
      <c r="H606" s="88" t="str">
        <f t="array" ref="H606">IF(G606="","",INDEX(Herbs!$J:$J,MATCH(G606,Herbs!$B:$B,0)))</f>
        <v/>
      </c>
      <c r="I606" s="13">
        <f t="array" ref="I606">IF(G606:G632="",0, INDEX(Herbs!A:A,MATCH(G606,Herbs!B:B,0)))</f>
        <v>0</v>
      </c>
      <c r="J606" s="89" t="str">
        <f t="array" ref="J606">IF(G606="","", SWITCH(INDEX(Herbs!$A:$A,MATCH(G606,Herbs!$B:$B,0)),1,1,2,3,3,9,4,36,5,180,6,1080,0)*F606)</f>
        <v/>
      </c>
      <c r="K606" s="90" t="str">
        <f t="array" ref="K606">IF(G606="","",INDEX(Herbs!$E:$E,MATCH(G606,Herbs!$B:$B,0)))</f>
        <v/>
      </c>
      <c r="L606" s="89"/>
      <c r="M606" s="91"/>
      <c r="N606" s="88" t="str">
        <f t="array" ref="N606">IF(M606="","",INDEX(Herbs!$J:$J,MATCH(M606,Herbs!$B:$B,0)))</f>
        <v/>
      </c>
      <c r="O606" s="88">
        <f t="array" ref="O606">IF(M606:M632="",0, INDEX(Herbs!A:A,MATCH(M606,Herbs!B:B,0)))</f>
        <v>0</v>
      </c>
      <c r="P606" s="89" t="str">
        <f t="array" ref="P606">IF(M606="","", SWITCH(INDEX(Herbs!$A:$A,MATCH(M606,Herbs!$B:$B,0)),1,1,2,3,3,9,4,36,5,180,6,1080,0)*L606)</f>
        <v/>
      </c>
      <c r="Q606" s="90" t="str">
        <f t="array" ref="Q606">IF(M606="","",INDEX(Herbs!$E:$E,MATCH(M606,Herbs!$B:$B,0)))</f>
        <v/>
      </c>
      <c r="R606" s="89"/>
      <c r="S606" s="91"/>
      <c r="T606" s="88" t="str">
        <f t="array" ref="T606">IF(S606="","",INDEX(Herbs!$J:$J,MATCH(S606,Herbs!$B:$B,0)))</f>
        <v/>
      </c>
      <c r="U606" s="88">
        <f t="array" ref="U606">IF(S606:S632="",0, INDEX(Herbs!A:A,MATCH(S606,Herbs!B:B,0)))</f>
        <v>0</v>
      </c>
      <c r="V606" s="89" t="str">
        <f t="array" ref="V606">IF(S606="","", SWITCH(INDEX(Herbs!$A:$A,MATCH(S606,Herbs!$B:$B,0)),1,1,2,3,3,9,4,36,5,180,6,1080,0)*R606)</f>
        <v/>
      </c>
      <c r="W606" s="90" t="str">
        <f t="array" ref="W606">IF(S606="","",INDEX(Herbs!$E:$E,MATCH(S606,Herbs!$B:$B,0)))</f>
        <v/>
      </c>
    </row>
    <row r="607" ht="41.25" customHeight="1">
      <c r="A607" s="92"/>
      <c r="B607" s="92"/>
      <c r="C607" s="93"/>
      <c r="D607" s="94" t="str">
        <f>C603</f>
        <v>Soul Orb Elixir</v>
      </c>
      <c r="E607" s="95" t="s">
        <v>326</v>
      </c>
      <c r="F607" s="96">
        <v>1.0</v>
      </c>
      <c r="G607" s="97" t="s">
        <v>332</v>
      </c>
      <c r="H607" s="98" t="str">
        <f t="array" ref="H607">IF(G607="","",INDEX(Herbs!$J:$J,MATCH(G607,Herbs!$B:$B,0)))</f>
        <v/>
      </c>
      <c r="I607" s="99">
        <f t="array" ref="I607">IF(G607:G632="",0, INDEX(Herbs!A:A,MATCH(G607,Herbs!B:B,0)))</f>
        <v>3</v>
      </c>
      <c r="J607" s="100">
        <f t="array" ref="J607">IF(G607="","", SWITCH(INDEX(Herbs!$A:$A,MATCH(G607,Herbs!$B:$B,0)),1,1,2,3,3,9,4,36,5,180,6,1080,0)*F607)</f>
        <v>9</v>
      </c>
      <c r="K607" s="101" t="str">
        <f t="array" ref="K607">IF(G607="","",INDEX(Herbs!$G:$G,MATCH(G607,Herbs!$B:$B,0)))</f>
        <v>Cold</v>
      </c>
      <c r="L607" s="100">
        <v>1.0</v>
      </c>
      <c r="M607" s="97" t="s">
        <v>332</v>
      </c>
      <c r="N607" s="98" t="str">
        <f t="array" ref="N607">IF(M607="","",INDEX(Herbs!$J:$J,MATCH(M607,Herbs!$B:$B,0)))</f>
        <v/>
      </c>
      <c r="O607" s="98">
        <f t="array" ref="O607">IF(M607:M632="",0, INDEX(Herbs!A:A,MATCH(M607,Herbs!B:B,0)))</f>
        <v>3</v>
      </c>
      <c r="P607" s="100">
        <f t="array" ref="P607">IF(M607="","", SWITCH(INDEX(Herbs!$A:$A,MATCH(M607,Herbs!$B:$B,0)),1,1,2,3,3,9,4,36,5,180,6,1080,0)*L607)</f>
        <v>9</v>
      </c>
      <c r="Q607" s="101" t="str">
        <f t="array" ref="Q607">IF(M607="","",INDEX(Herbs!$G:$G,MATCH(M607,Herbs!$B:$B,0)))</f>
        <v>Cold</v>
      </c>
      <c r="R607" s="100"/>
      <c r="S607" s="97"/>
      <c r="T607" s="98" t="str">
        <f t="array" ref="T607">IF(S607="","",INDEX(Herbs!$J:$J,MATCH(S607,Herbs!$B:$B,0)))</f>
        <v/>
      </c>
      <c r="U607" s="98">
        <f t="array" ref="U607">IF(S607:S632="",0, INDEX(Herbs!A:A,MATCH(S607,Herbs!B:B,0)))</f>
        <v>0</v>
      </c>
      <c r="V607" s="100" t="str">
        <f t="array" ref="V607">IF(S607="","", SWITCH(INDEX(Herbs!$A:$A,MATCH(S607,Herbs!$B:$B,0)),1,1,2,3,3,9,4,36,5,180,6,1080,0)*R607)</f>
        <v/>
      </c>
      <c r="W607" s="101" t="str">
        <f t="array" ref="W607">IF(S607="","",INDEX(Herbs!$G:$G,MATCH(S607,Herbs!$B:$B,0)))</f>
        <v/>
      </c>
    </row>
    <row r="608" ht="41.25" customHeight="1">
      <c r="A608" s="82" t="s">
        <v>295</v>
      </c>
      <c r="B608" s="83">
        <v>6.0</v>
      </c>
      <c r="C608" s="84" t="s">
        <v>301</v>
      </c>
      <c r="D608" s="85" t="str">
        <f>C608</f>
        <v>Divine Soul Elixir</v>
      </c>
      <c r="E608" s="85" t="s">
        <v>320</v>
      </c>
      <c r="F608" s="86">
        <v>5.0</v>
      </c>
      <c r="G608" s="87" t="s">
        <v>388</v>
      </c>
      <c r="H608" s="88" t="str">
        <f t="array" ref="H608">IF(G608="","",INDEX(Herbs!$J:$J,MATCH(G608,Herbs!$B:$B,0)))</f>
        <v/>
      </c>
      <c r="I608" s="13">
        <f t="array" ref="I608">IF(G608:G632="",0, INDEX(Herbs!A:A,MATCH(G608,Herbs!B:B,0)))</f>
        <v>4</v>
      </c>
      <c r="J608" s="89">
        <f t="array" ref="J608">IF(G608="","", SWITCH(INDEX(Herbs!$A:$A,MATCH(G608,Herbs!$B:$B,0)),1,1,2,3,3,9,4,36,5,180,6,1080,0)*F608)</f>
        <v>180</v>
      </c>
      <c r="K608" s="90" t="str">
        <f t="array" ref="K608">IF(G608="","",INDEX(Herbs!$C:$C,MATCH(G608,Herbs!$B:$B,0)))</f>
        <v>Coalescing</v>
      </c>
      <c r="L608" s="89">
        <v>1.0</v>
      </c>
      <c r="M608" s="91" t="s">
        <v>392</v>
      </c>
      <c r="N608" s="88" t="str">
        <f t="array" ref="N608">IF(M608="","",INDEX(Herbs!$J:$J,MATCH(M608,Herbs!$B:$B,0)))</f>
        <v/>
      </c>
      <c r="O608" s="88">
        <f t="array" ref="O608">IF(M608:M632="",0, INDEX(Herbs!A:A,MATCH(M608,Herbs!B:B,0)))</f>
        <v>5</v>
      </c>
      <c r="P608" s="89">
        <f t="array" ref="P608">IF(M608="","", SWITCH(INDEX(Herbs!$A:$A,MATCH(M608,Herbs!$B:$B,0)),1,1,2,3,3,9,4,36,5,180,6,1080,0)*L608)</f>
        <v>180</v>
      </c>
      <c r="Q608" s="90" t="str">
        <f t="array" ref="Q608">IF(M608="","",INDEX(Herbs!$C:$C,MATCH(M608,Herbs!$B:$B,0)))</f>
        <v>Coalescing</v>
      </c>
      <c r="R608" s="89"/>
      <c r="S608" s="91"/>
      <c r="T608" s="88" t="str">
        <f t="array" ref="T608">IF(S608="","",INDEX(Herbs!$J:$J,MATCH(S608,Herbs!$B:$B,0)))</f>
        <v/>
      </c>
      <c r="U608" s="88">
        <f t="array" ref="U608">IF(S608:S632="",0, INDEX(Herbs!A:A,MATCH(S608,Herbs!B:B,0)))</f>
        <v>0</v>
      </c>
      <c r="V608" s="89" t="str">
        <f t="array" ref="V608">IF(S608="","", SWITCH(INDEX(Herbs!$A:$A,MATCH(S608,Herbs!$B:$B,0)),1,1,2,3,3,9,4,36,5,180,6,1080,0)*R608)</f>
        <v/>
      </c>
      <c r="W608" s="90" t="str">
        <f t="array" ref="W608">IF(S608="","",INDEX(Herbs!$C:$C,MATCH(S608,Herbs!$B:$B,0)))</f>
        <v/>
      </c>
    </row>
    <row r="609" ht="41.25" customHeight="1">
      <c r="C609" s="75"/>
      <c r="D609" s="85" t="str">
        <f>C608</f>
        <v>Divine Soul Elixir</v>
      </c>
      <c r="E609" s="85" t="s">
        <v>322</v>
      </c>
      <c r="F609" s="89"/>
      <c r="G609" s="91"/>
      <c r="H609" s="88" t="str">
        <f t="array" ref="H609">IF(G609="","",INDEX(Herbs!$J:$J,MATCH(G609,Herbs!$B:$B,0)))</f>
        <v/>
      </c>
      <c r="I609" s="13">
        <f t="array" ref="I609">IF(G609:G632="",0, INDEX(Herbs!A:A,MATCH(G609,Herbs!B:B,0)))</f>
        <v>0</v>
      </c>
      <c r="J609" s="89" t="str">
        <f t="array" ref="J609">IF(G609="","", SWITCH(INDEX(Herbs!$A:$A,MATCH(G609,Herbs!$B:$B,0)),1,1,2,3,3,9,4,36,5,180,6,1080,0)*F609)</f>
        <v/>
      </c>
      <c r="K609" s="90" t="str">
        <f t="array" ref="K609">IF(G609="","",INDEX(Herbs!$C:$C,MATCH(G609,Herbs!$B:$B,0)))</f>
        <v/>
      </c>
      <c r="L609" s="89"/>
      <c r="M609" s="91"/>
      <c r="N609" s="88" t="str">
        <f t="array" ref="N609">IF(M609="","",INDEX(Herbs!$J:$J,MATCH(M609,Herbs!$B:$B,0)))</f>
        <v/>
      </c>
      <c r="O609" s="88">
        <f t="array" ref="O609">IF(M609:M632="",0, INDEX(Herbs!A:A,MATCH(M609,Herbs!B:B,0)))</f>
        <v>0</v>
      </c>
      <c r="P609" s="89" t="str">
        <f t="array" ref="P609">IF(M609="","", SWITCH(INDEX(Herbs!$A:$A,MATCH(M609,Herbs!$B:$B,0)),1,1,2,3,3,9,4,36,5,180,6,1080,0)*L609)</f>
        <v/>
      </c>
      <c r="Q609" s="90" t="str">
        <f t="array" ref="Q609">IF(M609="","",INDEX(Herbs!$C:$C,MATCH(M609,Herbs!$B:$B,0)))</f>
        <v/>
      </c>
      <c r="R609" s="89"/>
      <c r="S609" s="91"/>
      <c r="T609" s="88" t="str">
        <f t="array" ref="T609">IF(S609="","",INDEX(Herbs!$J:$J,MATCH(S609,Herbs!$B:$B,0)))</f>
        <v/>
      </c>
      <c r="U609" s="88">
        <f t="array" ref="U609">IF(S609:S632="",0, INDEX(Herbs!A:A,MATCH(S609,Herbs!B:B,0)))</f>
        <v>0</v>
      </c>
      <c r="V609" s="89" t="str">
        <f t="array" ref="V609">IF(S609="","", SWITCH(INDEX(Herbs!$A:$A,MATCH(S609,Herbs!$B:$B,0)),1,1,2,3,3,9,4,36,5,180,6,1080,0)*R609)</f>
        <v/>
      </c>
      <c r="W609" s="90" t="str">
        <f t="array" ref="W609">IF(S609="","",INDEX(Herbs!$C:$C,MATCH(S609,Herbs!$B:$B,0)))</f>
        <v/>
      </c>
    </row>
    <row r="610" ht="41.25" customHeight="1">
      <c r="C610" s="75"/>
      <c r="D610" s="85" t="str">
        <f>C608</f>
        <v>Divine Soul Elixir</v>
      </c>
      <c r="E610" s="73" t="s">
        <v>323</v>
      </c>
      <c r="F610" s="86">
        <v>1.0</v>
      </c>
      <c r="G610" s="87" t="s">
        <v>405</v>
      </c>
      <c r="H610" s="88" t="str">
        <f t="array" ref="H610">IF(G610="","",INDEX(Herbs!$J:$J,MATCH(G610,Herbs!$B:$B,0)))</f>
        <v/>
      </c>
      <c r="I610" s="13">
        <f t="array" ref="I610">IF(G610:G632="",0, INDEX(Herbs!A:A,MATCH(G610,Herbs!B:B,0)))</f>
        <v>6</v>
      </c>
      <c r="J610" s="89">
        <f t="array" ref="J610">IF(G610="","", SWITCH(INDEX(Herbs!$A:$A,MATCH(G610,Herbs!$B:$B,0)),1,1,2,3,3,9,4,36,5,180,6,1080,0)*F610)</f>
        <v>1080</v>
      </c>
      <c r="K610" s="90" t="str">
        <f t="array" ref="K610">IF(G610="","",INDEX(Herbs!$E:$E,MATCH(G610,Herbs!$B:$B,0)))</f>
        <v>Soulbuilding</v>
      </c>
      <c r="L610" s="89">
        <v>1.0</v>
      </c>
      <c r="M610" s="91" t="s">
        <v>405</v>
      </c>
      <c r="N610" s="88" t="str">
        <f t="array" ref="N610">IF(M610="","",INDEX(Herbs!$J:$J,MATCH(M610,Herbs!$B:$B,0)))</f>
        <v/>
      </c>
      <c r="O610" s="88">
        <f t="array" ref="O610">IF(M610:M632="",0, INDEX(Herbs!A:A,MATCH(M610,Herbs!B:B,0)))</f>
        <v>6</v>
      </c>
      <c r="P610" s="89">
        <f t="array" ref="P610">IF(M610="","", SWITCH(INDEX(Herbs!$A:$A,MATCH(M610,Herbs!$B:$B,0)),1,1,2,3,3,9,4,36,5,180,6,1080,0)*L610)</f>
        <v>1080</v>
      </c>
      <c r="Q610" s="90" t="str">
        <f t="array" ref="Q610">IF(M610="","",INDEX(Herbs!$E:$E,MATCH(M610,Herbs!$B:$B,0)))</f>
        <v>Soulbuilding</v>
      </c>
      <c r="R610" s="89"/>
      <c r="S610" s="91"/>
      <c r="T610" s="88" t="str">
        <f t="array" ref="T610">IF(S610="","",INDEX(Herbs!$J:$J,MATCH(S610,Herbs!$B:$B,0)))</f>
        <v/>
      </c>
      <c r="U610" s="88">
        <f t="array" ref="U610">IF(S610:S632="",0, INDEX(Herbs!A:A,MATCH(S610,Herbs!B:B,0)))</f>
        <v>0</v>
      </c>
      <c r="V610" s="89" t="str">
        <f t="array" ref="V610">IF(S610="","", SWITCH(INDEX(Herbs!$A:$A,MATCH(S610,Herbs!$B:$B,0)),1,1,2,3,3,9,4,36,5,180,6,1080,0)*R610)</f>
        <v/>
      </c>
      <c r="W610" s="90" t="str">
        <f t="array" ref="W610">IF(S610="","",INDEX(Herbs!$E:$E,MATCH(S610,Herbs!$B:$B,0)))</f>
        <v/>
      </c>
    </row>
    <row r="611" ht="41.25" customHeight="1">
      <c r="C611" s="75"/>
      <c r="D611" s="85" t="str">
        <f>C608</f>
        <v>Divine Soul Elixir</v>
      </c>
      <c r="E611" s="73" t="s">
        <v>325</v>
      </c>
      <c r="F611" s="86"/>
      <c r="G611" s="87"/>
      <c r="H611" s="88" t="str">
        <f t="array" ref="H611">IF(G611="","",INDEX(Herbs!$J:$J,MATCH(G611,Herbs!$B:$B,0)))</f>
        <v/>
      </c>
      <c r="I611" s="13">
        <f t="array" ref="I611">IF(G611:G632="",0, INDEX(Herbs!A:A,MATCH(G611,Herbs!B:B,0)))</f>
        <v>0</v>
      </c>
      <c r="J611" s="89" t="str">
        <f t="array" ref="J611">IF(G611="","", SWITCH(INDEX(Herbs!$A:$A,MATCH(G611,Herbs!$B:$B,0)),1,1,2,3,3,9,4,36,5,180,6,1080,0)*F611)</f>
        <v/>
      </c>
      <c r="K611" s="90" t="str">
        <f t="array" ref="K611">IF(G611="","",INDEX(Herbs!$E:$E,MATCH(G611,Herbs!$B:$B,0)))</f>
        <v/>
      </c>
      <c r="L611" s="89"/>
      <c r="M611" s="91"/>
      <c r="N611" s="88" t="str">
        <f t="array" ref="N611">IF(M611="","",INDEX(Herbs!$J:$J,MATCH(M611,Herbs!$B:$B,0)))</f>
        <v/>
      </c>
      <c r="O611" s="88">
        <f t="array" ref="O611">IF(M611:M632="",0, INDEX(Herbs!A:A,MATCH(M611,Herbs!B:B,0)))</f>
        <v>0</v>
      </c>
      <c r="P611" s="89" t="str">
        <f t="array" ref="P611">IF(M611="","", SWITCH(INDEX(Herbs!$A:$A,MATCH(M611,Herbs!$B:$B,0)),1,1,2,3,3,9,4,36,5,180,6,1080,0)*L611)</f>
        <v/>
      </c>
      <c r="Q611" s="90" t="str">
        <f t="array" ref="Q611">IF(M611="","",INDEX(Herbs!$E:$E,MATCH(M611,Herbs!$B:$B,0)))</f>
        <v/>
      </c>
      <c r="R611" s="89"/>
      <c r="S611" s="91"/>
      <c r="T611" s="88" t="str">
        <f t="array" ref="T611">IF(S611="","",INDEX(Herbs!$J:$J,MATCH(S611,Herbs!$B:$B,0)))</f>
        <v/>
      </c>
      <c r="U611" s="88">
        <f t="array" ref="U611">IF(S611:S632="",0, INDEX(Herbs!A:A,MATCH(S611,Herbs!B:B,0)))</f>
        <v>0</v>
      </c>
      <c r="V611" s="89" t="str">
        <f t="array" ref="V611">IF(S611="","", SWITCH(INDEX(Herbs!$A:$A,MATCH(S611,Herbs!$B:$B,0)),1,1,2,3,3,9,4,36,5,180,6,1080,0)*R611)</f>
        <v/>
      </c>
      <c r="W611" s="90" t="str">
        <f t="array" ref="W611">IF(S611="","",INDEX(Herbs!$E:$E,MATCH(S611,Herbs!$B:$B,0)))</f>
        <v/>
      </c>
    </row>
    <row r="612" ht="41.25" customHeight="1">
      <c r="A612" s="92"/>
      <c r="B612" s="92"/>
      <c r="C612" s="93"/>
      <c r="D612" s="94" t="str">
        <f>C608</f>
        <v>Divine Soul Elixir</v>
      </c>
      <c r="E612" s="95" t="s">
        <v>326</v>
      </c>
      <c r="F612" s="96">
        <v>1.0</v>
      </c>
      <c r="G612" s="97" t="s">
        <v>415</v>
      </c>
      <c r="H612" s="98" t="str">
        <f t="array" ref="H612">IF(G612="","",INDEX(Herbs!$J:$J,MATCH(G612,Herbs!$B:$B,0)))</f>
        <v/>
      </c>
      <c r="I612" s="99">
        <f t="array" ref="I612">IF(G612:G632="",0, INDEX(Herbs!A:A,MATCH(G612,Herbs!B:B,0)))</f>
        <v>3</v>
      </c>
      <c r="J612" s="100">
        <f t="array" ref="J612">IF(G612="","", SWITCH(INDEX(Herbs!$A:$A,MATCH(G612,Herbs!$B:$B,0)),1,1,2,3,3,9,4,36,5,180,6,1080,0)*F612)</f>
        <v>9</v>
      </c>
      <c r="K612" s="101" t="str">
        <f t="array" ref="K612">IF(G612="","",INDEX(Herbs!$G:$G,MATCH(G612,Herbs!$B:$B,0)))</f>
        <v>Cold</v>
      </c>
      <c r="L612" s="100">
        <v>1.0</v>
      </c>
      <c r="M612" s="97" t="s">
        <v>339</v>
      </c>
      <c r="N612" s="98" t="str">
        <f t="array" ref="N612">IF(M612="","",INDEX(Herbs!$J:$J,MATCH(M612,Herbs!$B:$B,0)))</f>
        <v/>
      </c>
      <c r="O612" s="98">
        <f t="array" ref="O612">IF(M612:M632="",0, INDEX(Herbs!A:A,MATCH(M612,Herbs!B:B,0)))</f>
        <v>3</v>
      </c>
      <c r="P612" s="100">
        <f t="array" ref="P612">IF(M612="","", SWITCH(INDEX(Herbs!$A:$A,MATCH(M612,Herbs!$B:$B,0)),1,1,2,3,3,9,4,36,5,180,6,1080,0)*L612)</f>
        <v>9</v>
      </c>
      <c r="Q612" s="101" t="str">
        <f t="array" ref="Q612">IF(M612="","",INDEX(Herbs!$G:$G,MATCH(M612,Herbs!$B:$B,0)))</f>
        <v>Cold</v>
      </c>
      <c r="R612" s="100"/>
      <c r="S612" s="97"/>
      <c r="T612" s="98" t="str">
        <f t="array" ref="T612">IF(S612="","",INDEX(Herbs!$J:$J,MATCH(S612,Herbs!$B:$B,0)))</f>
        <v/>
      </c>
      <c r="U612" s="98">
        <f t="array" ref="U612">IF(S612:S632="",0, INDEX(Herbs!A:A,MATCH(S612,Herbs!B:B,0)))</f>
        <v>0</v>
      </c>
      <c r="V612" s="100" t="str">
        <f t="array" ref="V612">IF(S612="","", SWITCH(INDEX(Herbs!$A:$A,MATCH(S612,Herbs!$B:$B,0)),1,1,2,3,3,9,4,36,5,180,6,1080,0)*R612)</f>
        <v/>
      </c>
      <c r="W612" s="101" t="str">
        <f t="array" ref="W612">IF(S612="","",INDEX(Herbs!$G:$G,MATCH(S612,Herbs!$B:$B,0)))</f>
        <v/>
      </c>
    </row>
    <row r="613" ht="41.25" customHeight="1">
      <c r="A613" s="82" t="s">
        <v>304</v>
      </c>
      <c r="B613" s="83">
        <v>3.0</v>
      </c>
      <c r="C613" s="84" t="s">
        <v>303</v>
      </c>
      <c r="D613" s="85" t="str">
        <f>C613</f>
        <v>Speed Spark Elixir</v>
      </c>
      <c r="E613" s="85" t="s">
        <v>320</v>
      </c>
      <c r="F613" s="86">
        <v>3.0</v>
      </c>
      <c r="G613" s="87" t="s">
        <v>364</v>
      </c>
      <c r="H613" s="88" t="str">
        <f t="array" ref="H613">IF(G613="","",INDEX(Herbs!$J:$J,MATCH(G613,Herbs!$B:$B,0)))</f>
        <v/>
      </c>
      <c r="I613" s="13">
        <f t="array" ref="I613">IF(G613:G632="",0, INDEX(Herbs!A:A,MATCH(G613,Herbs!B:B,0)))</f>
        <v>3</v>
      </c>
      <c r="J613" s="89">
        <f t="array" ref="J613">IF(G613="","", SWITCH(INDEX(Herbs!$A:$A,MATCH(G613,Herbs!$B:$B,0)),1,1,2,3,3,9,4,36,5,180,6,1080,0)*F613)</f>
        <v>27</v>
      </c>
      <c r="K613" s="90" t="str">
        <f t="array" ref="K613">IF(G613="","",INDEX(Herbs!$C:$C,MATCH(G613,Herbs!$B:$B,0)))</f>
        <v>Coalescing</v>
      </c>
      <c r="L613" s="89"/>
      <c r="M613" s="91"/>
      <c r="N613" s="88" t="str">
        <f t="array" ref="N613">IF(M613="","",INDEX(Herbs!$J:$J,MATCH(M613,Herbs!$B:$B,0)))</f>
        <v/>
      </c>
      <c r="O613" s="88">
        <f t="array" ref="O613">IF(M613:M632="",0, INDEX(Herbs!A:A,MATCH(M613,Herbs!B:B,0)))</f>
        <v>0</v>
      </c>
      <c r="P613" s="89" t="str">
        <f t="array" ref="P613">IF(M613="","", SWITCH(INDEX(Herbs!$A:$A,MATCH(M613,Herbs!$B:$B,0)),1,1,2,3,3,9,4,36,5,180,6,1080,0)*L613)</f>
        <v/>
      </c>
      <c r="Q613" s="90" t="str">
        <f t="array" ref="Q613">IF(M613="","",INDEX(Herbs!$C:$C,MATCH(M613,Herbs!$B:$B,0)))</f>
        <v/>
      </c>
      <c r="R613" s="89"/>
      <c r="S613" s="91"/>
      <c r="T613" s="88" t="str">
        <f t="array" ref="T613">IF(S613="","",INDEX(Herbs!$J:$J,MATCH(S613,Herbs!$B:$B,0)))</f>
        <v/>
      </c>
      <c r="U613" s="88">
        <f t="array" ref="U613">IF(S613:S632="",0, INDEX(Herbs!A:A,MATCH(S613,Herbs!B:B,0)))</f>
        <v>0</v>
      </c>
      <c r="V613" s="89" t="str">
        <f t="array" ref="V613">IF(S613="","", SWITCH(INDEX(Herbs!$A:$A,MATCH(S613,Herbs!$B:$B,0)),1,1,2,3,3,9,4,36,5,180,6,1080,0)*R613)</f>
        <v/>
      </c>
      <c r="W613" s="90" t="str">
        <f t="array" ref="W613">IF(S613="","",INDEX(Herbs!$C:$C,MATCH(S613,Herbs!$B:$B,0)))</f>
        <v/>
      </c>
    </row>
    <row r="614" ht="41.25" customHeight="1">
      <c r="C614" s="75"/>
      <c r="D614" s="85" t="str">
        <f>C613</f>
        <v>Speed Spark Elixir</v>
      </c>
      <c r="E614" s="85" t="s">
        <v>322</v>
      </c>
      <c r="F614" s="89"/>
      <c r="G614" s="91"/>
      <c r="H614" s="88" t="str">
        <f t="array" ref="H614">IF(G614="","",INDEX(Herbs!$J:$J,MATCH(G614,Herbs!$B:$B,0)))</f>
        <v/>
      </c>
      <c r="I614" s="13">
        <f t="array" ref="I614">IF(G614:G632="",0, INDEX(Herbs!A:A,MATCH(G614,Herbs!B:B,0)))</f>
        <v>0</v>
      </c>
      <c r="J614" s="89" t="str">
        <f t="array" ref="J614">IF(G614="","", SWITCH(INDEX(Herbs!$A:$A,MATCH(G614,Herbs!$B:$B,0)),1,1,2,3,3,9,4,36,5,180,6,1080,0)*F614)</f>
        <v/>
      </c>
      <c r="K614" s="90" t="str">
        <f t="array" ref="K614">IF(G614="","",INDEX(Herbs!$C:$C,MATCH(G614,Herbs!$B:$B,0)))</f>
        <v/>
      </c>
      <c r="L614" s="89"/>
      <c r="M614" s="91"/>
      <c r="N614" s="88" t="str">
        <f t="array" ref="N614">IF(M614="","",INDEX(Herbs!$J:$J,MATCH(M614,Herbs!$B:$B,0)))</f>
        <v/>
      </c>
      <c r="O614" s="88">
        <f t="array" ref="O614">IF(M614:M632="",0, INDEX(Herbs!A:A,MATCH(M614,Herbs!B:B,0)))</f>
        <v>0</v>
      </c>
      <c r="P614" s="89" t="str">
        <f t="array" ref="P614">IF(M614="","", SWITCH(INDEX(Herbs!$A:$A,MATCH(M614,Herbs!$B:$B,0)),1,1,2,3,3,9,4,36,5,180,6,1080,0)*L614)</f>
        <v/>
      </c>
      <c r="Q614" s="90" t="str">
        <f t="array" ref="Q614">IF(M614="","",INDEX(Herbs!$C:$C,MATCH(M614,Herbs!$B:$B,0)))</f>
        <v/>
      </c>
      <c r="R614" s="89"/>
      <c r="S614" s="91"/>
      <c r="T614" s="88" t="str">
        <f t="array" ref="T614">IF(S614="","",INDEX(Herbs!$J:$J,MATCH(S614,Herbs!$B:$B,0)))</f>
        <v/>
      </c>
      <c r="U614" s="88">
        <f t="array" ref="U614">IF(S614:S632="",0, INDEX(Herbs!A:A,MATCH(S614,Herbs!B:B,0)))</f>
        <v>0</v>
      </c>
      <c r="V614" s="89" t="str">
        <f t="array" ref="V614">IF(S614="","", SWITCH(INDEX(Herbs!$A:$A,MATCH(S614,Herbs!$B:$B,0)),1,1,2,3,3,9,4,36,5,180,6,1080,0)*R614)</f>
        <v/>
      </c>
      <c r="W614" s="90" t="str">
        <f t="array" ref="W614">IF(S614="","",INDEX(Herbs!$C:$C,MATCH(S614,Herbs!$B:$B,0)))</f>
        <v/>
      </c>
    </row>
    <row r="615" ht="41.25" customHeight="1">
      <c r="C615" s="75"/>
      <c r="D615" s="85" t="str">
        <f>C613</f>
        <v>Speed Spark Elixir</v>
      </c>
      <c r="E615" s="73" t="s">
        <v>323</v>
      </c>
      <c r="F615" s="86">
        <v>2.0</v>
      </c>
      <c r="G615" s="87" t="s">
        <v>435</v>
      </c>
      <c r="H615" s="88" t="str">
        <f t="array" ref="H615">IF(G615="","",INDEX(Herbs!$J:$J,MATCH(G615,Herbs!$B:$B,0)))</f>
        <v/>
      </c>
      <c r="I615" s="13">
        <f t="array" ref="I615">IF(G615:G632="",0, INDEX(Herbs!A:A,MATCH(G615,Herbs!B:B,0)))</f>
        <v>3</v>
      </c>
      <c r="J615" s="89">
        <f t="array" ref="J615">IF(G615="","", SWITCH(INDEX(Herbs!$A:$A,MATCH(G615,Herbs!$B:$B,0)),1,1,2,3,3,9,4,36,5,180,6,1080,0)*F615)</f>
        <v>18</v>
      </c>
      <c r="K615" s="90" t="str">
        <f t="array" ref="K615">IF(G615="","",INDEX(Herbs!$E:$E,MATCH(G615,Herbs!$B:$B,0)))</f>
        <v>Astral</v>
      </c>
      <c r="L615" s="89"/>
      <c r="M615" s="91"/>
      <c r="N615" s="88" t="str">
        <f t="array" ref="N615">IF(M615="","",INDEX(Herbs!$J:$J,MATCH(M615,Herbs!$B:$B,0)))</f>
        <v/>
      </c>
      <c r="O615" s="88">
        <f t="array" ref="O615">IF(M615:M632="",0, INDEX(Herbs!A:A,MATCH(M615,Herbs!B:B,0)))</f>
        <v>0</v>
      </c>
      <c r="P615" s="89" t="str">
        <f t="array" ref="P615">IF(M615="","", SWITCH(INDEX(Herbs!$A:$A,MATCH(M615,Herbs!$B:$B,0)),1,1,2,3,3,9,4,36,5,180,6,1080,0)*L615)</f>
        <v/>
      </c>
      <c r="Q615" s="90" t="str">
        <f t="array" ref="Q615">IF(M615="","",INDEX(Herbs!$E:$E,MATCH(M615,Herbs!$B:$B,0)))</f>
        <v/>
      </c>
      <c r="R615" s="89"/>
      <c r="S615" s="91"/>
      <c r="T615" s="88" t="str">
        <f t="array" ref="T615">IF(S615="","",INDEX(Herbs!$J:$J,MATCH(S615,Herbs!$B:$B,0)))</f>
        <v/>
      </c>
      <c r="U615" s="88">
        <f t="array" ref="U615">IF(S615:S632="",0, INDEX(Herbs!A:A,MATCH(S615,Herbs!B:B,0)))</f>
        <v>0</v>
      </c>
      <c r="V615" s="89" t="str">
        <f t="array" ref="V615">IF(S615="","", SWITCH(INDEX(Herbs!$A:$A,MATCH(S615,Herbs!$B:$B,0)),1,1,2,3,3,9,4,36,5,180,6,1080,0)*R615)</f>
        <v/>
      </c>
      <c r="W615" s="90" t="str">
        <f t="array" ref="W615">IF(S615="","",INDEX(Herbs!$E:$E,MATCH(S615,Herbs!$B:$B,0)))</f>
        <v/>
      </c>
    </row>
    <row r="616" ht="41.25" customHeight="1">
      <c r="C616" s="75"/>
      <c r="D616" s="85" t="str">
        <f>C613</f>
        <v>Speed Spark Elixir</v>
      </c>
      <c r="E616" s="73" t="s">
        <v>325</v>
      </c>
      <c r="F616" s="86"/>
      <c r="G616" s="87"/>
      <c r="H616" s="88" t="str">
        <f t="array" ref="H616">IF(G616="","",INDEX(Herbs!$J:$J,MATCH(G616,Herbs!$B:$B,0)))</f>
        <v/>
      </c>
      <c r="I616" s="13">
        <f t="array" ref="I616">IF(G616:G632="",0, INDEX(Herbs!A:A,MATCH(G616,Herbs!B:B,0)))</f>
        <v>0</v>
      </c>
      <c r="J616" s="89" t="str">
        <f t="array" ref="J616">IF(G616="","", SWITCH(INDEX(Herbs!$A:$A,MATCH(G616,Herbs!$B:$B,0)),1,1,2,3,3,9,4,36,5,180,6,1080,0)*F616)</f>
        <v/>
      </c>
      <c r="K616" s="90" t="str">
        <f t="array" ref="K616">IF(G616="","",INDEX(Herbs!$E:$E,MATCH(G616,Herbs!$B:$B,0)))</f>
        <v/>
      </c>
      <c r="L616" s="89"/>
      <c r="M616" s="91"/>
      <c r="N616" s="88" t="str">
        <f t="array" ref="N616">IF(M616="","",INDEX(Herbs!$J:$J,MATCH(M616,Herbs!$B:$B,0)))</f>
        <v/>
      </c>
      <c r="O616" s="88">
        <f t="array" ref="O616">IF(M616:M632="",0, INDEX(Herbs!A:A,MATCH(M616,Herbs!B:B,0)))</f>
        <v>0</v>
      </c>
      <c r="P616" s="89" t="str">
        <f t="array" ref="P616">IF(M616="","", SWITCH(INDEX(Herbs!$A:$A,MATCH(M616,Herbs!$B:$B,0)),1,1,2,3,3,9,4,36,5,180,6,1080,0)*L616)</f>
        <v/>
      </c>
      <c r="Q616" s="90" t="str">
        <f t="array" ref="Q616">IF(M616="","",INDEX(Herbs!$E:$E,MATCH(M616,Herbs!$B:$B,0)))</f>
        <v/>
      </c>
      <c r="R616" s="89"/>
      <c r="S616" s="91"/>
      <c r="T616" s="88" t="str">
        <f t="array" ref="T616">IF(S616="","",INDEX(Herbs!$J:$J,MATCH(S616,Herbs!$B:$B,0)))</f>
        <v/>
      </c>
      <c r="U616" s="88">
        <f t="array" ref="U616">IF(S616:S632="",0, INDEX(Herbs!A:A,MATCH(S616,Herbs!B:B,0)))</f>
        <v>0</v>
      </c>
      <c r="V616" s="89" t="str">
        <f t="array" ref="V616">IF(S616="","", SWITCH(INDEX(Herbs!$A:$A,MATCH(S616,Herbs!$B:$B,0)),1,1,2,3,3,9,4,36,5,180,6,1080,0)*R616)</f>
        <v/>
      </c>
      <c r="W616" s="90" t="str">
        <f t="array" ref="W616">IF(S616="","",INDEX(Herbs!$E:$E,MATCH(S616,Herbs!$B:$B,0)))</f>
        <v/>
      </c>
    </row>
    <row r="617" ht="41.25" customHeight="1">
      <c r="A617" s="92"/>
      <c r="B617" s="92"/>
      <c r="C617" s="93"/>
      <c r="D617" s="94" t="str">
        <f>C613</f>
        <v>Speed Spark Elixir</v>
      </c>
      <c r="E617" s="95" t="s">
        <v>326</v>
      </c>
      <c r="F617" s="96">
        <v>1.0</v>
      </c>
      <c r="G617" s="97" t="s">
        <v>352</v>
      </c>
      <c r="H617" s="98" t="str">
        <f t="array" ref="H617">IF(G617="","",INDEX(Herbs!$J:$J,MATCH(G617,Herbs!$B:$B,0)))</f>
        <v/>
      </c>
      <c r="I617" s="99">
        <f t="array" ref="I617">IF(G617:G632="",0, INDEX(Herbs!A:A,MATCH(G617,Herbs!B:B,0)))</f>
        <v>2</v>
      </c>
      <c r="J617" s="100">
        <f t="array" ref="J617">IF(G617="","", SWITCH(INDEX(Herbs!$A:$A,MATCH(G617,Herbs!$B:$B,0)),1,1,2,3,3,9,4,36,5,180,6,1080,0)*F617)</f>
        <v>3</v>
      </c>
      <c r="K617" s="101" t="str">
        <f t="array" ref="K617">IF(G617="","",INDEX(Herbs!$G:$G,MATCH(G617,Herbs!$B:$B,0)))</f>
        <v>Cold</v>
      </c>
      <c r="L617" s="100"/>
      <c r="M617" s="97"/>
      <c r="N617" s="98" t="str">
        <f t="array" ref="N617">IF(M617="","",INDEX(Herbs!$J:$J,MATCH(M617,Herbs!$B:$B,0)))</f>
        <v/>
      </c>
      <c r="O617" s="98">
        <f t="array" ref="O617">IF(M617:M632="",0, INDEX(Herbs!A:A,MATCH(M617,Herbs!B:B,0)))</f>
        <v>0</v>
      </c>
      <c r="P617" s="100" t="str">
        <f t="array" ref="P617">IF(M617="","", SWITCH(INDEX(Herbs!$A:$A,MATCH(M617,Herbs!$B:$B,0)),1,1,2,3,3,9,4,36,5,180,6,1080,0)*L617)</f>
        <v/>
      </c>
      <c r="Q617" s="101" t="str">
        <f t="array" ref="Q617">IF(M617="","",INDEX(Herbs!$G:$G,MATCH(M617,Herbs!$B:$B,0)))</f>
        <v/>
      </c>
      <c r="R617" s="100"/>
      <c r="S617" s="97"/>
      <c r="T617" s="98" t="str">
        <f t="array" ref="T617">IF(S617="","",INDEX(Herbs!$J:$J,MATCH(S617,Herbs!$B:$B,0)))</f>
        <v/>
      </c>
      <c r="U617" s="98">
        <f t="array" ref="U617">IF(S617:S632="",0, INDEX(Herbs!A:A,MATCH(S617,Herbs!B:B,0)))</f>
        <v>0</v>
      </c>
      <c r="V617" s="100" t="str">
        <f t="array" ref="V617">IF(S617="","", SWITCH(INDEX(Herbs!$A:$A,MATCH(S617,Herbs!$B:$B,0)),1,1,2,3,3,9,4,36,5,180,6,1080,0)*R617)</f>
        <v/>
      </c>
      <c r="W617" s="101" t="str">
        <f t="array" ref="W617">IF(S617="","",INDEX(Herbs!$G:$G,MATCH(S617,Herbs!$B:$B,0)))</f>
        <v/>
      </c>
    </row>
    <row r="618" ht="41.25" customHeight="1">
      <c r="A618" s="82" t="s">
        <v>304</v>
      </c>
      <c r="B618" s="83">
        <v>4.0</v>
      </c>
      <c r="C618" s="84" t="s">
        <v>306</v>
      </c>
      <c r="D618" s="85" t="str">
        <f>C618</f>
        <v>Speed Shard Elixir</v>
      </c>
      <c r="E618" s="85" t="s">
        <v>320</v>
      </c>
      <c r="F618" s="86">
        <v>4.0</v>
      </c>
      <c r="G618" s="87" t="s">
        <v>364</v>
      </c>
      <c r="H618" s="88" t="str">
        <f t="array" ref="H618">IF(G618="","",INDEX(Herbs!$J:$J,MATCH(G618,Herbs!$B:$B,0)))</f>
        <v/>
      </c>
      <c r="I618" s="13">
        <f t="array" ref="I618">IF(G618:G632="",0, INDEX(Herbs!A:A,MATCH(G618,Herbs!B:B,0)))</f>
        <v>3</v>
      </c>
      <c r="J618" s="89">
        <f t="array" ref="J618">IF(G618="","", SWITCH(INDEX(Herbs!$A:$A,MATCH(G618,Herbs!$B:$B,0)),1,1,2,3,3,9,4,36,5,180,6,1080,0)*F618)</f>
        <v>36</v>
      </c>
      <c r="K618" s="90" t="str">
        <f t="array" ref="K618">IF(G618="","",INDEX(Herbs!$C:$C,MATCH(G618,Herbs!$B:$B,0)))</f>
        <v>Coalescing</v>
      </c>
      <c r="L618" s="89"/>
      <c r="M618" s="91"/>
      <c r="N618" s="88" t="str">
        <f t="array" ref="N618">IF(M618="","",INDEX(Herbs!$J:$J,MATCH(M618,Herbs!$B:$B,0)))</f>
        <v/>
      </c>
      <c r="O618" s="88">
        <f t="array" ref="O618">IF(M618:M632="",0, INDEX(Herbs!A:A,MATCH(M618,Herbs!B:B,0)))</f>
        <v>0</v>
      </c>
      <c r="P618" s="89" t="str">
        <f t="array" ref="P618">IF(M618="","", SWITCH(INDEX(Herbs!$A:$A,MATCH(M618,Herbs!$B:$B,0)),1,1,2,3,3,9,4,36,5,180,6,1080,0)*L618)</f>
        <v/>
      </c>
      <c r="Q618" s="90" t="str">
        <f t="array" ref="Q618">IF(M618="","",INDEX(Herbs!$C:$C,MATCH(M618,Herbs!$B:$B,0)))</f>
        <v/>
      </c>
      <c r="R618" s="89"/>
      <c r="S618" s="91"/>
      <c r="T618" s="88" t="str">
        <f t="array" ref="T618">IF(S618="","",INDEX(Herbs!$J:$J,MATCH(S618,Herbs!$B:$B,0)))</f>
        <v/>
      </c>
      <c r="U618" s="88">
        <f t="array" ref="U618">IF(S618:S632="",0, INDEX(Herbs!A:A,MATCH(S618,Herbs!B:B,0)))</f>
        <v>0</v>
      </c>
      <c r="V618" s="89" t="str">
        <f t="array" ref="V618">IF(S618="","", SWITCH(INDEX(Herbs!$A:$A,MATCH(S618,Herbs!$B:$B,0)),1,1,2,3,3,9,4,36,5,180,6,1080,0)*R618)</f>
        <v/>
      </c>
      <c r="W618" s="90" t="str">
        <f t="array" ref="W618">IF(S618="","",INDEX(Herbs!$C:$C,MATCH(S618,Herbs!$B:$B,0)))</f>
        <v/>
      </c>
    </row>
    <row r="619" ht="41.25" customHeight="1">
      <c r="C619" s="75"/>
      <c r="D619" s="85" t="str">
        <f>C618</f>
        <v>Speed Shard Elixir</v>
      </c>
      <c r="E619" s="85" t="s">
        <v>322</v>
      </c>
      <c r="F619" s="89"/>
      <c r="G619" s="91"/>
      <c r="H619" s="88" t="str">
        <f t="array" ref="H619">IF(G619="","",INDEX(Herbs!$J:$J,MATCH(G619,Herbs!$B:$B,0)))</f>
        <v/>
      </c>
      <c r="I619" s="13">
        <f t="array" ref="I619">IF(G619:G632="",0, INDEX(Herbs!A:A,MATCH(G619,Herbs!B:B,0)))</f>
        <v>0</v>
      </c>
      <c r="J619" s="89" t="str">
        <f t="array" ref="J619">IF(G619="","", SWITCH(INDEX(Herbs!$A:$A,MATCH(G619,Herbs!$B:$B,0)),1,1,2,3,3,9,4,36,5,180,6,1080,0)*F619)</f>
        <v/>
      </c>
      <c r="K619" s="90" t="str">
        <f t="array" ref="K619">IF(G619="","",INDEX(Herbs!$C:$C,MATCH(G619,Herbs!$B:$B,0)))</f>
        <v/>
      </c>
      <c r="L619" s="89"/>
      <c r="M619" s="91"/>
      <c r="N619" s="88" t="str">
        <f t="array" ref="N619">IF(M619="","",INDEX(Herbs!$J:$J,MATCH(M619,Herbs!$B:$B,0)))</f>
        <v/>
      </c>
      <c r="O619" s="88">
        <f t="array" ref="O619">IF(M619:M632="",0, INDEX(Herbs!A:A,MATCH(M619,Herbs!B:B,0)))</f>
        <v>0</v>
      </c>
      <c r="P619" s="89" t="str">
        <f t="array" ref="P619">IF(M619="","", SWITCH(INDEX(Herbs!$A:$A,MATCH(M619,Herbs!$B:$B,0)),1,1,2,3,3,9,4,36,5,180,6,1080,0)*L619)</f>
        <v/>
      </c>
      <c r="Q619" s="90" t="str">
        <f t="array" ref="Q619">IF(M619="","",INDEX(Herbs!$C:$C,MATCH(M619,Herbs!$B:$B,0)))</f>
        <v/>
      </c>
      <c r="R619" s="89"/>
      <c r="S619" s="91"/>
      <c r="T619" s="88" t="str">
        <f t="array" ref="T619">IF(S619="","",INDEX(Herbs!$J:$J,MATCH(S619,Herbs!$B:$B,0)))</f>
        <v/>
      </c>
      <c r="U619" s="88">
        <f t="array" ref="U619">IF(S619:S632="",0, INDEX(Herbs!A:A,MATCH(S619,Herbs!B:B,0)))</f>
        <v>0</v>
      </c>
      <c r="V619" s="89" t="str">
        <f t="array" ref="V619">IF(S619="","", SWITCH(INDEX(Herbs!$A:$A,MATCH(S619,Herbs!$B:$B,0)),1,1,2,3,3,9,4,36,5,180,6,1080,0)*R619)</f>
        <v/>
      </c>
      <c r="W619" s="90" t="str">
        <f t="array" ref="W619">IF(S619="","",INDEX(Herbs!$C:$C,MATCH(S619,Herbs!$B:$B,0)))</f>
        <v/>
      </c>
    </row>
    <row r="620" ht="41.25" customHeight="1">
      <c r="C620" s="75"/>
      <c r="D620" s="85" t="str">
        <f>C618</f>
        <v>Speed Shard Elixir</v>
      </c>
      <c r="E620" s="73" t="s">
        <v>323</v>
      </c>
      <c r="F620" s="86">
        <v>5.0</v>
      </c>
      <c r="G620" s="87" t="s">
        <v>435</v>
      </c>
      <c r="H620" s="88" t="str">
        <f t="array" ref="H620">IF(G620="","",INDEX(Herbs!$J:$J,MATCH(G620,Herbs!$B:$B,0)))</f>
        <v/>
      </c>
      <c r="I620" s="13">
        <f t="array" ref="I620">IF(G620:G632="",0, INDEX(Herbs!A:A,MATCH(G620,Herbs!B:B,0)))</f>
        <v>3</v>
      </c>
      <c r="J620" s="89">
        <f t="array" ref="J620">IF(G620="","", SWITCH(INDEX(Herbs!$A:$A,MATCH(G620,Herbs!$B:$B,0)),1,1,2,3,3,9,4,36,5,180,6,1080,0)*F620)</f>
        <v>45</v>
      </c>
      <c r="K620" s="90" t="str">
        <f t="array" ref="K620">IF(G620="","",INDEX(Herbs!$E:$E,MATCH(G620,Herbs!$B:$B,0)))</f>
        <v>Astral</v>
      </c>
      <c r="L620" s="89"/>
      <c r="M620" s="91"/>
      <c r="N620" s="88" t="str">
        <f t="array" ref="N620">IF(M620="","",INDEX(Herbs!$J:$J,MATCH(M620,Herbs!$B:$B,0)))</f>
        <v/>
      </c>
      <c r="O620" s="88">
        <f t="array" ref="O620">IF(M620:M632="",0, INDEX(Herbs!A:A,MATCH(M620,Herbs!B:B,0)))</f>
        <v>0</v>
      </c>
      <c r="P620" s="89" t="str">
        <f t="array" ref="P620">IF(M620="","", SWITCH(INDEX(Herbs!$A:$A,MATCH(M620,Herbs!$B:$B,0)),1,1,2,3,3,9,4,36,5,180,6,1080,0)*L620)</f>
        <v/>
      </c>
      <c r="Q620" s="90" t="str">
        <f t="array" ref="Q620">IF(M620="","",INDEX(Herbs!$E:$E,MATCH(M620,Herbs!$B:$B,0)))</f>
        <v/>
      </c>
      <c r="R620" s="89"/>
      <c r="S620" s="91"/>
      <c r="T620" s="88" t="str">
        <f t="array" ref="T620">IF(S620="","",INDEX(Herbs!$J:$J,MATCH(S620,Herbs!$B:$B,0)))</f>
        <v/>
      </c>
      <c r="U620" s="88">
        <f t="array" ref="U620">IF(S620:S632="",0, INDEX(Herbs!A:A,MATCH(S620,Herbs!B:B,0)))</f>
        <v>0</v>
      </c>
      <c r="V620" s="89" t="str">
        <f t="array" ref="V620">IF(S620="","", SWITCH(INDEX(Herbs!$A:$A,MATCH(S620,Herbs!$B:$B,0)),1,1,2,3,3,9,4,36,5,180,6,1080,0)*R620)</f>
        <v/>
      </c>
      <c r="W620" s="90" t="str">
        <f t="array" ref="W620">IF(S620="","",INDEX(Herbs!$E:$E,MATCH(S620,Herbs!$B:$B,0)))</f>
        <v/>
      </c>
    </row>
    <row r="621" ht="41.25" customHeight="1">
      <c r="C621" s="75"/>
      <c r="D621" s="85" t="str">
        <f>C618</f>
        <v>Speed Shard Elixir</v>
      </c>
      <c r="E621" s="73" t="s">
        <v>325</v>
      </c>
      <c r="F621" s="89"/>
      <c r="G621" s="91"/>
      <c r="H621" s="88" t="str">
        <f t="array" ref="H621">IF(G621="","",INDEX(Herbs!$J:$J,MATCH(G621,Herbs!$B:$B,0)))</f>
        <v/>
      </c>
      <c r="I621" s="13">
        <f t="array" ref="I621">IF(G621:G632="",0, INDEX(Herbs!A:A,MATCH(G621,Herbs!B:B,0)))</f>
        <v>0</v>
      </c>
      <c r="J621" s="89" t="str">
        <f t="array" ref="J621">IF(G621="","", SWITCH(INDEX(Herbs!$A:$A,MATCH(G621,Herbs!$B:$B,0)),1,1,2,3,3,9,4,36,5,180,6,1080,0)*F621)</f>
        <v/>
      </c>
      <c r="K621" s="90" t="str">
        <f t="array" ref="K621">IF(G621="","",INDEX(Herbs!$E:$E,MATCH(G621,Herbs!$B:$B,0)))</f>
        <v/>
      </c>
      <c r="L621" s="89"/>
      <c r="M621" s="91"/>
      <c r="N621" s="88" t="str">
        <f t="array" ref="N621">IF(M621="","",INDEX(Herbs!$J:$J,MATCH(M621,Herbs!$B:$B,0)))</f>
        <v/>
      </c>
      <c r="O621" s="88">
        <f t="array" ref="O621">IF(M621:M632="",0, INDEX(Herbs!A:A,MATCH(M621,Herbs!B:B,0)))</f>
        <v>0</v>
      </c>
      <c r="P621" s="89" t="str">
        <f t="array" ref="P621">IF(M621="","", SWITCH(INDEX(Herbs!$A:$A,MATCH(M621,Herbs!$B:$B,0)),1,1,2,3,3,9,4,36,5,180,6,1080,0)*L621)</f>
        <v/>
      </c>
      <c r="Q621" s="90" t="str">
        <f t="array" ref="Q621">IF(M621="","",INDEX(Herbs!$E:$E,MATCH(M621,Herbs!$B:$B,0)))</f>
        <v/>
      </c>
      <c r="R621" s="89"/>
      <c r="S621" s="91"/>
      <c r="T621" s="88" t="str">
        <f t="array" ref="T621">IF(S621="","",INDEX(Herbs!$J:$J,MATCH(S621,Herbs!$B:$B,0)))</f>
        <v/>
      </c>
      <c r="U621" s="88">
        <f t="array" ref="U621">IF(S621:S632="",0, INDEX(Herbs!A:A,MATCH(S621,Herbs!B:B,0)))</f>
        <v>0</v>
      </c>
      <c r="V621" s="89" t="str">
        <f t="array" ref="V621">IF(S621="","", SWITCH(INDEX(Herbs!$A:$A,MATCH(S621,Herbs!$B:$B,0)),1,1,2,3,3,9,4,36,5,180,6,1080,0)*R621)</f>
        <v/>
      </c>
      <c r="W621" s="90" t="str">
        <f t="array" ref="W621">IF(S621="","",INDEX(Herbs!$E:$E,MATCH(S621,Herbs!$B:$B,0)))</f>
        <v/>
      </c>
    </row>
    <row r="622" ht="41.25" customHeight="1">
      <c r="A622" s="92"/>
      <c r="B622" s="92"/>
      <c r="C622" s="93"/>
      <c r="D622" s="94" t="str">
        <f>C618</f>
        <v>Speed Shard Elixir</v>
      </c>
      <c r="E622" s="95" t="s">
        <v>326</v>
      </c>
      <c r="F622" s="96">
        <v>1.0</v>
      </c>
      <c r="G622" s="97" t="s">
        <v>353</v>
      </c>
      <c r="H622" s="98" t="str">
        <f t="array" ref="H622">IF(G622="","",INDEX(Herbs!$J:$J,MATCH(G622,Herbs!$B:$B,0)))</f>
        <v/>
      </c>
      <c r="I622" s="99">
        <f t="array" ref="I622">IF(G622:G632="",0, INDEX(Herbs!A:A,MATCH(G622,Herbs!B:B,0)))</f>
        <v>3</v>
      </c>
      <c r="J622" s="100">
        <f t="array" ref="J622">IF(G622="","", SWITCH(INDEX(Herbs!$A:$A,MATCH(G622,Herbs!$B:$B,0)),1,1,2,3,3,9,4,36,5,180,6,1080,0)*F622)</f>
        <v>9</v>
      </c>
      <c r="K622" s="101" t="str">
        <f t="array" ref="K622">IF(G622="","",INDEX(Herbs!$G:$G,MATCH(G622,Herbs!$B:$B,0)))</f>
        <v>Cold</v>
      </c>
      <c r="L622" s="100"/>
      <c r="M622" s="97"/>
      <c r="N622" s="98" t="str">
        <f t="array" ref="N622">IF(M622="","",INDEX(Herbs!$J:$J,MATCH(M622,Herbs!$B:$B,0)))</f>
        <v/>
      </c>
      <c r="O622" s="98">
        <f t="array" ref="O622">IF(M622:M632="",0, INDEX(Herbs!A:A,MATCH(M622,Herbs!B:B,0)))</f>
        <v>0</v>
      </c>
      <c r="P622" s="100" t="str">
        <f t="array" ref="P622">IF(M622="","", SWITCH(INDEX(Herbs!$A:$A,MATCH(M622,Herbs!$B:$B,0)),1,1,2,3,3,9,4,36,5,180,6,1080,0)*L622)</f>
        <v/>
      </c>
      <c r="Q622" s="101" t="str">
        <f t="array" ref="Q622">IF(M622="","",INDEX(Herbs!$G:$G,MATCH(M622,Herbs!$B:$B,0)))</f>
        <v/>
      </c>
      <c r="R622" s="100"/>
      <c r="S622" s="97"/>
      <c r="T622" s="98" t="str">
        <f t="array" ref="T622">IF(S622="","",INDEX(Herbs!$J:$J,MATCH(S622,Herbs!$B:$B,0)))</f>
        <v/>
      </c>
      <c r="U622" s="98">
        <f t="array" ref="U622">IF(S622:S632="",0, INDEX(Herbs!A:A,MATCH(S622,Herbs!B:B,0)))</f>
        <v>0</v>
      </c>
      <c r="V622" s="100" t="str">
        <f t="array" ref="V622">IF(S622="","", SWITCH(INDEX(Herbs!$A:$A,MATCH(S622,Herbs!$B:$B,0)),1,1,2,3,3,9,4,36,5,180,6,1080,0)*R622)</f>
        <v/>
      </c>
      <c r="W622" s="101" t="str">
        <f t="array" ref="W622">IF(S622="","",INDEX(Herbs!$G:$G,MATCH(S622,Herbs!$B:$B,0)))</f>
        <v/>
      </c>
    </row>
    <row r="623" ht="41.25" customHeight="1">
      <c r="A623" s="82" t="s">
        <v>304</v>
      </c>
      <c r="B623" s="83">
        <v>5.0</v>
      </c>
      <c r="C623" s="84" t="s">
        <v>308</v>
      </c>
      <c r="D623" s="85" t="str">
        <f>C623</f>
        <v>Speed Orb Elixir</v>
      </c>
      <c r="E623" s="85" t="s">
        <v>320</v>
      </c>
      <c r="F623" s="86">
        <v>3.0</v>
      </c>
      <c r="G623" s="87" t="s">
        <v>390</v>
      </c>
      <c r="H623" s="88" t="str">
        <f t="array" ref="H623">IF(G623="","",INDEX(Herbs!$J:$J,MATCH(G623,Herbs!$B:$B,0)))</f>
        <v/>
      </c>
      <c r="I623" s="13">
        <f t="array" ref="I623">IF(G623:G632="",0, INDEX(Herbs!A:A,MATCH(G623,Herbs!B:B,0)))</f>
        <v>4</v>
      </c>
      <c r="J623" s="89">
        <f t="array" ref="J623">IF(G623="","", SWITCH(INDEX(Herbs!$A:$A,MATCH(G623,Herbs!$B:$B,0)),1,1,2,3,3,9,4,36,5,180,6,1080,0)*F623)</f>
        <v>108</v>
      </c>
      <c r="K623" s="90" t="str">
        <f t="array" ref="K623">IF(G623="","",INDEX(Herbs!$C:$C,MATCH(G623,Herbs!$B:$B,0)))</f>
        <v>Coalescing</v>
      </c>
      <c r="L623" s="89"/>
      <c r="M623" s="91"/>
      <c r="N623" s="88" t="str">
        <f t="array" ref="N623">IF(M623="","",INDEX(Herbs!$J:$J,MATCH(M623,Herbs!$B:$B,0)))</f>
        <v/>
      </c>
      <c r="O623" s="88">
        <f t="array" ref="O623">IF(M623:M632="",0, INDEX(Herbs!A:A,MATCH(M623,Herbs!B:B,0)))</f>
        <v>0</v>
      </c>
      <c r="P623" s="89" t="str">
        <f t="array" ref="P623">IF(M623="","", SWITCH(INDEX(Herbs!$A:$A,MATCH(M623,Herbs!$B:$B,0)),1,1,2,3,3,9,4,36,5,180,6,1080,0)*L623)</f>
        <v/>
      </c>
      <c r="Q623" s="90" t="str">
        <f t="array" ref="Q623">IF(M623="","",INDEX(Herbs!$C:$C,MATCH(M623,Herbs!$B:$B,0)))</f>
        <v/>
      </c>
      <c r="R623" s="89"/>
      <c r="S623" s="91"/>
      <c r="T623" s="88" t="str">
        <f t="array" ref="T623">IF(S623="","",INDEX(Herbs!$J:$J,MATCH(S623,Herbs!$B:$B,0)))</f>
        <v/>
      </c>
      <c r="U623" s="88">
        <f t="array" ref="U623">IF(S623:S632="",0, INDEX(Herbs!A:A,MATCH(S623,Herbs!B:B,0)))</f>
        <v>0</v>
      </c>
      <c r="V623" s="89" t="str">
        <f t="array" ref="V623">IF(S623="","", SWITCH(INDEX(Herbs!$A:$A,MATCH(S623,Herbs!$B:$B,0)),1,1,2,3,3,9,4,36,5,180,6,1080,0)*R623)</f>
        <v/>
      </c>
      <c r="W623" s="90" t="str">
        <f t="array" ref="W623">IF(S623="","",INDEX(Herbs!$C:$C,MATCH(S623,Herbs!$B:$B,0)))</f>
        <v/>
      </c>
    </row>
    <row r="624" ht="41.25" customHeight="1">
      <c r="C624" s="75"/>
      <c r="D624" s="85" t="str">
        <f>C623</f>
        <v>Speed Orb Elixir</v>
      </c>
      <c r="E624" s="85" t="s">
        <v>322</v>
      </c>
      <c r="F624" s="89"/>
      <c r="G624" s="91"/>
      <c r="H624" s="88" t="str">
        <f t="array" ref="H624">IF(G624="","",INDEX(Herbs!$J:$J,MATCH(G624,Herbs!$B:$B,0)))</f>
        <v/>
      </c>
      <c r="I624" s="13">
        <f t="array" ref="I624">IF(G624:G632="",0, INDEX(Herbs!A:A,MATCH(G624,Herbs!B:B,0)))</f>
        <v>0</v>
      </c>
      <c r="J624" s="89" t="str">
        <f t="array" ref="J624">IF(G624="","", SWITCH(INDEX(Herbs!$A:$A,MATCH(G624,Herbs!$B:$B,0)),1,1,2,3,3,9,4,36,5,180,6,1080,0)*F624)</f>
        <v/>
      </c>
      <c r="K624" s="90" t="str">
        <f t="array" ref="K624">IF(G624="","",INDEX(Herbs!$C:$C,MATCH(G624,Herbs!$B:$B,0)))</f>
        <v/>
      </c>
      <c r="L624" s="89"/>
      <c r="M624" s="91"/>
      <c r="N624" s="88" t="str">
        <f t="array" ref="N624">IF(M624="","",INDEX(Herbs!$J:$J,MATCH(M624,Herbs!$B:$B,0)))</f>
        <v/>
      </c>
      <c r="O624" s="88">
        <f t="array" ref="O624">IF(M624:M632="",0, INDEX(Herbs!A:A,MATCH(M624,Herbs!B:B,0)))</f>
        <v>0</v>
      </c>
      <c r="P624" s="89" t="str">
        <f t="array" ref="P624">IF(M624="","", SWITCH(INDEX(Herbs!$A:$A,MATCH(M624,Herbs!$B:$B,0)),1,1,2,3,3,9,4,36,5,180,6,1080,0)*L624)</f>
        <v/>
      </c>
      <c r="Q624" s="90" t="str">
        <f t="array" ref="Q624">IF(M624="","",INDEX(Herbs!$C:$C,MATCH(M624,Herbs!$B:$B,0)))</f>
        <v/>
      </c>
      <c r="R624" s="89"/>
      <c r="S624" s="91"/>
      <c r="T624" s="88" t="str">
        <f t="array" ref="T624">IF(S624="","",INDEX(Herbs!$J:$J,MATCH(S624,Herbs!$B:$B,0)))</f>
        <v/>
      </c>
      <c r="U624" s="88">
        <f t="array" ref="U624">IF(S624:S632="",0, INDEX(Herbs!A:A,MATCH(S624,Herbs!B:B,0)))</f>
        <v>0</v>
      </c>
      <c r="V624" s="89" t="str">
        <f t="array" ref="V624">IF(S624="","", SWITCH(INDEX(Herbs!$A:$A,MATCH(S624,Herbs!$B:$B,0)),1,1,2,3,3,9,4,36,5,180,6,1080,0)*R624)</f>
        <v/>
      </c>
      <c r="W624" s="90" t="str">
        <f t="array" ref="W624">IF(S624="","",INDEX(Herbs!$C:$C,MATCH(S624,Herbs!$B:$B,0)))</f>
        <v/>
      </c>
    </row>
    <row r="625" ht="41.25" customHeight="1">
      <c r="C625" s="75"/>
      <c r="D625" s="85" t="str">
        <f>C623</f>
        <v>Speed Orb Elixir</v>
      </c>
      <c r="E625" s="73" t="s">
        <v>323</v>
      </c>
      <c r="F625" s="86">
        <v>3.0</v>
      </c>
      <c r="G625" s="87" t="s">
        <v>377</v>
      </c>
      <c r="H625" s="88" t="str">
        <f t="array" ref="H625">IF(G625="","",INDEX(Herbs!$J:$J,MATCH(G625,Herbs!$B:$B,0)))</f>
        <v/>
      </c>
      <c r="I625" s="13">
        <f t="array" ref="I625">IF(G625:G632="",0, INDEX(Herbs!A:A,MATCH(G625,Herbs!B:B,0)))</f>
        <v>4</v>
      </c>
      <c r="J625" s="89">
        <f t="array" ref="J625">IF(G625="","", SWITCH(INDEX(Herbs!$A:$A,MATCH(G625,Herbs!$B:$B,0)),1,1,2,3,3,9,4,36,5,180,6,1080,0)*F625)</f>
        <v>108</v>
      </c>
      <c r="K625" s="90" t="str">
        <f t="array" ref="K625">IF(G625="","",INDEX(Herbs!$E:$E,MATCH(G625,Herbs!$B:$B,0)))</f>
        <v>Astral</v>
      </c>
      <c r="L625" s="89"/>
      <c r="M625" s="91"/>
      <c r="N625" s="88" t="str">
        <f t="array" ref="N625">IF(M625="","",INDEX(Herbs!$J:$J,MATCH(M625,Herbs!$B:$B,0)))</f>
        <v/>
      </c>
      <c r="O625" s="88">
        <f t="array" ref="O625">IF(M625:M632="",0, INDEX(Herbs!A:A,MATCH(M625,Herbs!B:B,0)))</f>
        <v>0</v>
      </c>
      <c r="P625" s="89" t="str">
        <f t="array" ref="P625">IF(M625="","", SWITCH(INDEX(Herbs!$A:$A,MATCH(M625,Herbs!$B:$B,0)),1,1,2,3,3,9,4,36,5,180,6,1080,0)*L625)</f>
        <v/>
      </c>
      <c r="Q625" s="90" t="str">
        <f t="array" ref="Q625">IF(M625="","",INDEX(Herbs!$E:$E,MATCH(M625,Herbs!$B:$B,0)))</f>
        <v/>
      </c>
      <c r="R625" s="89"/>
      <c r="S625" s="91"/>
      <c r="T625" s="88" t="str">
        <f t="array" ref="T625">IF(S625="","",INDEX(Herbs!$J:$J,MATCH(S625,Herbs!$B:$B,0)))</f>
        <v/>
      </c>
      <c r="U625" s="88">
        <f t="array" ref="U625">IF(S625:S632="",0, INDEX(Herbs!A:A,MATCH(S625,Herbs!B:B,0)))</f>
        <v>0</v>
      </c>
      <c r="V625" s="89" t="str">
        <f t="array" ref="V625">IF(S625="","", SWITCH(INDEX(Herbs!$A:$A,MATCH(S625,Herbs!$B:$B,0)),1,1,2,3,3,9,4,36,5,180,6,1080,0)*R625)</f>
        <v/>
      </c>
      <c r="W625" s="90" t="str">
        <f t="array" ref="W625">IF(S625="","",INDEX(Herbs!$E:$E,MATCH(S625,Herbs!$B:$B,0)))</f>
        <v/>
      </c>
    </row>
    <row r="626" ht="41.25" customHeight="1">
      <c r="C626" s="75"/>
      <c r="D626" s="85" t="str">
        <f>C623</f>
        <v>Speed Orb Elixir</v>
      </c>
      <c r="E626" s="73" t="s">
        <v>325</v>
      </c>
      <c r="F626" s="89"/>
      <c r="G626" s="91"/>
      <c r="H626" s="88" t="str">
        <f t="array" ref="H626">IF(G626="","",INDEX(Herbs!$J:$J,MATCH(G626,Herbs!$B:$B,0)))</f>
        <v/>
      </c>
      <c r="I626" s="13">
        <f t="array" ref="I626">IF(G626:G632="",0, INDEX(Herbs!A:A,MATCH(G626,Herbs!B:B,0)))</f>
        <v>0</v>
      </c>
      <c r="J626" s="89" t="str">
        <f t="array" ref="J626">IF(G626="","", SWITCH(INDEX(Herbs!$A:$A,MATCH(G626,Herbs!$B:$B,0)),1,1,2,3,3,9,4,36,5,180,6,1080,0)*F626)</f>
        <v/>
      </c>
      <c r="K626" s="90" t="str">
        <f t="array" ref="K626">IF(G626="","",INDEX(Herbs!$E:$E,MATCH(G626,Herbs!$B:$B,0)))</f>
        <v/>
      </c>
      <c r="L626" s="89"/>
      <c r="M626" s="91"/>
      <c r="N626" s="88" t="str">
        <f t="array" ref="N626">IF(M626="","",INDEX(Herbs!$J:$J,MATCH(M626,Herbs!$B:$B,0)))</f>
        <v/>
      </c>
      <c r="O626" s="88">
        <f t="array" ref="O626">IF(M626:M632="",0, INDEX(Herbs!A:A,MATCH(M626,Herbs!B:B,0)))</f>
        <v>0</v>
      </c>
      <c r="P626" s="89" t="str">
        <f t="array" ref="P626">IF(M626="","", SWITCH(INDEX(Herbs!$A:$A,MATCH(M626,Herbs!$B:$B,0)),1,1,2,3,3,9,4,36,5,180,6,1080,0)*L626)</f>
        <v/>
      </c>
      <c r="Q626" s="90" t="str">
        <f t="array" ref="Q626">IF(M626="","",INDEX(Herbs!$E:$E,MATCH(M626,Herbs!$B:$B,0)))</f>
        <v/>
      </c>
      <c r="R626" s="89"/>
      <c r="S626" s="91"/>
      <c r="T626" s="88" t="str">
        <f t="array" ref="T626">IF(S626="","",INDEX(Herbs!$J:$J,MATCH(S626,Herbs!$B:$B,0)))</f>
        <v/>
      </c>
      <c r="U626" s="88">
        <f t="array" ref="U626">IF(S626:S632="",0, INDEX(Herbs!A:A,MATCH(S626,Herbs!B:B,0)))</f>
        <v>0</v>
      </c>
      <c r="V626" s="89" t="str">
        <f t="array" ref="V626">IF(S626="","", SWITCH(INDEX(Herbs!$A:$A,MATCH(S626,Herbs!$B:$B,0)),1,1,2,3,3,9,4,36,5,180,6,1080,0)*R626)</f>
        <v/>
      </c>
      <c r="W626" s="90" t="str">
        <f t="array" ref="W626">IF(S626="","",INDEX(Herbs!$E:$E,MATCH(S626,Herbs!$B:$B,0)))</f>
        <v/>
      </c>
    </row>
    <row r="627" ht="41.25" customHeight="1">
      <c r="A627" s="92"/>
      <c r="B627" s="92"/>
      <c r="C627" s="93"/>
      <c r="D627" s="94" t="str">
        <f>C623</f>
        <v>Speed Orb Elixir</v>
      </c>
      <c r="E627" s="95" t="s">
        <v>326</v>
      </c>
      <c r="F627" s="96">
        <v>4.0</v>
      </c>
      <c r="G627" s="97" t="s">
        <v>350</v>
      </c>
      <c r="H627" s="98" t="str">
        <f t="array" ref="H627">IF(G627="","",INDEX(Herbs!$J:$J,MATCH(G627,Herbs!$B:$B,0)))</f>
        <v/>
      </c>
      <c r="I627" s="99">
        <f t="array" ref="I627">IF(G627:G632="",0, INDEX(Herbs!A:A,MATCH(G627,Herbs!B:B,0)))</f>
        <v>3</v>
      </c>
      <c r="J627" s="100">
        <f t="array" ref="J627">IF(G627="","", SWITCH(INDEX(Herbs!$A:$A,MATCH(G627,Herbs!$B:$B,0)),1,1,2,3,3,9,4,36,5,180,6,1080,0)*F627)</f>
        <v>36</v>
      </c>
      <c r="K627" s="101" t="str">
        <f t="array" ref="K627">IF(G627="","",INDEX(Herbs!$G:$G,MATCH(G627,Herbs!$B:$B,0)))</f>
        <v>Balanced</v>
      </c>
      <c r="L627" s="100"/>
      <c r="M627" s="97"/>
      <c r="N627" s="98" t="str">
        <f t="array" ref="N627">IF(M627="","",INDEX(Herbs!$J:$J,MATCH(M627,Herbs!$B:$B,0)))</f>
        <v/>
      </c>
      <c r="O627" s="98">
        <f t="array" ref="O627">IF(M627:M632="",0, INDEX(Herbs!A:A,MATCH(M627,Herbs!B:B,0)))</f>
        <v>0</v>
      </c>
      <c r="P627" s="100" t="str">
        <f t="array" ref="P627">IF(M627="","", SWITCH(INDEX(Herbs!$A:$A,MATCH(M627,Herbs!$B:$B,0)),1,1,2,3,3,9,4,36,5,180,6,1080,0)*L627)</f>
        <v/>
      </c>
      <c r="Q627" s="101" t="str">
        <f t="array" ref="Q627">IF(M627="","",INDEX(Herbs!$G:$G,MATCH(M627,Herbs!$B:$B,0)))</f>
        <v/>
      </c>
      <c r="R627" s="100"/>
      <c r="S627" s="97"/>
      <c r="T627" s="98" t="str">
        <f t="array" ref="T627">IF(S627="","",INDEX(Herbs!$J:$J,MATCH(S627,Herbs!$B:$B,0)))</f>
        <v/>
      </c>
      <c r="U627" s="98">
        <f t="array" ref="U627">IF(S627:S632="",0, INDEX(Herbs!A:A,MATCH(S627,Herbs!B:B,0)))</f>
        <v>0</v>
      </c>
      <c r="V627" s="100" t="str">
        <f t="array" ref="V627">IF(S627="","", SWITCH(INDEX(Herbs!$A:$A,MATCH(S627,Herbs!$B:$B,0)),1,1,2,3,3,9,4,36,5,180,6,1080,0)*R627)</f>
        <v/>
      </c>
      <c r="W627" s="101" t="str">
        <f t="array" ref="W627">IF(S627="","",INDEX(Herbs!$G:$G,MATCH(S627,Herbs!$B:$B,0)))</f>
        <v/>
      </c>
    </row>
    <row r="628" ht="41.25" customHeight="1">
      <c r="A628" s="82" t="s">
        <v>304</v>
      </c>
      <c r="B628" s="83">
        <v>6.0</v>
      </c>
      <c r="C628" s="84" t="s">
        <v>310</v>
      </c>
      <c r="D628" s="85" t="str">
        <f>C628</f>
        <v>Divine Speed Elixir</v>
      </c>
      <c r="E628" s="85" t="s">
        <v>320</v>
      </c>
      <c r="F628" s="86">
        <v>7.0</v>
      </c>
      <c r="G628" s="87" t="s">
        <v>375</v>
      </c>
      <c r="H628" s="88" t="str">
        <f t="array" ref="H628">IF(G628="","",INDEX(Herbs!$J:$J,MATCH(G628,Herbs!$B:$B,0)))</f>
        <v/>
      </c>
      <c r="I628" s="13">
        <f t="array" ref="I628">IF(G628:G632="",0, INDEX(Herbs!A:A,MATCH(G628,Herbs!B:B,0)))</f>
        <v>4</v>
      </c>
      <c r="J628" s="89">
        <f t="array" ref="J628">IF(G628="","", SWITCH(INDEX(Herbs!$A:$A,MATCH(G628,Herbs!$B:$B,0)),1,1,2,3,3,9,4,36,5,180,6,1080,0)*F628)</f>
        <v>252</v>
      </c>
      <c r="K628" s="90" t="str">
        <f t="array" ref="K628">IF(G628="","",INDEX(Herbs!$C:$C,MATCH(G628,Herbs!$B:$B,0)))</f>
        <v>Coalescing</v>
      </c>
      <c r="L628" s="89">
        <v>7.0</v>
      </c>
      <c r="M628" s="91" t="s">
        <v>375</v>
      </c>
      <c r="N628" s="88" t="str">
        <f t="array" ref="N628">IF(M628="","",INDEX(Herbs!$J:$J,MATCH(M628,Herbs!$B:$B,0)))</f>
        <v/>
      </c>
      <c r="O628" s="88">
        <f t="array" ref="O628">IF(M628:M632="",0, INDEX(Herbs!A:A,MATCH(M628,Herbs!B:B,0)))</f>
        <v>4</v>
      </c>
      <c r="P628" s="89">
        <f t="array" ref="P628">IF(M628="","", SWITCH(INDEX(Herbs!$A:$A,MATCH(M628,Herbs!$B:$B,0)),1,1,2,3,3,9,4,36,5,180,6,1080,0)*L628)</f>
        <v>252</v>
      </c>
      <c r="Q628" s="90" t="str">
        <f t="array" ref="Q628">IF(M628="","",INDEX(Herbs!$C:$C,MATCH(M628,Herbs!$B:$B,0)))</f>
        <v>Coalescing</v>
      </c>
      <c r="R628" s="89"/>
      <c r="S628" s="91"/>
      <c r="T628" s="88" t="str">
        <f t="array" ref="T628">IF(S628="","",INDEX(Herbs!$J:$J,MATCH(S628,Herbs!$B:$B,0)))</f>
        <v/>
      </c>
      <c r="U628" s="88">
        <f t="array" ref="U628">IF(S628:S632="",0, INDEX(Herbs!A:A,MATCH(S628,Herbs!B:B,0)))</f>
        <v>0</v>
      </c>
      <c r="V628" s="89" t="str">
        <f t="array" ref="V628">IF(S628="","", SWITCH(INDEX(Herbs!$A:$A,MATCH(S628,Herbs!$B:$B,0)),1,1,2,3,3,9,4,36,5,180,6,1080,0)*R628)</f>
        <v/>
      </c>
      <c r="W628" s="90" t="str">
        <f t="array" ref="W628">IF(S628="","",INDEX(Herbs!$C:$C,MATCH(S628,Herbs!$B:$B,0)))</f>
        <v/>
      </c>
    </row>
    <row r="629" ht="41.25" customHeight="1">
      <c r="C629" s="75"/>
      <c r="D629" s="85" t="str">
        <f>C628</f>
        <v>Divine Speed Elixir</v>
      </c>
      <c r="E629" s="85" t="s">
        <v>322</v>
      </c>
      <c r="F629" s="89"/>
      <c r="G629" s="91"/>
      <c r="H629" s="88" t="str">
        <f t="array" ref="H629">IF(G629="","",INDEX(Herbs!$J:$J,MATCH(G629,Herbs!$B:$B,0)))</f>
        <v/>
      </c>
      <c r="I629" s="13">
        <f t="array" ref="I629">IF(G629:G632="",0, INDEX(Herbs!A:A,MATCH(G629,Herbs!B:B,0)))</f>
        <v>0</v>
      </c>
      <c r="J629" s="89" t="str">
        <f t="array" ref="J629">IF(G629="","", SWITCH(INDEX(Herbs!$A:$A,MATCH(G629,Herbs!$B:$B,0)),1,1,2,3,3,9,4,36,5,180,6,1080,0)*F629)</f>
        <v/>
      </c>
      <c r="K629" s="90" t="str">
        <f t="array" ref="K629">IF(G629="","",INDEX(Herbs!$C:$C,MATCH(G629,Herbs!$B:$B,0)))</f>
        <v/>
      </c>
      <c r="L629" s="89"/>
      <c r="M629" s="91"/>
      <c r="N629" s="88" t="str">
        <f t="array" ref="N629">IF(M629="","",INDEX(Herbs!$J:$J,MATCH(M629,Herbs!$B:$B,0)))</f>
        <v/>
      </c>
      <c r="O629" s="88">
        <f t="array" ref="O629">IF(M629:M632="",0, INDEX(Herbs!A:A,MATCH(M629,Herbs!B:B,0)))</f>
        <v>0</v>
      </c>
      <c r="P629" s="89" t="str">
        <f t="array" ref="P629">IF(M629="","", SWITCH(INDEX(Herbs!$A:$A,MATCH(M629,Herbs!$B:$B,0)),1,1,2,3,3,9,4,36,5,180,6,1080,0)*L629)</f>
        <v/>
      </c>
      <c r="Q629" s="90" t="str">
        <f t="array" ref="Q629">IF(M629="","",INDEX(Herbs!$C:$C,MATCH(M629,Herbs!$B:$B,0)))</f>
        <v/>
      </c>
      <c r="R629" s="89"/>
      <c r="S629" s="91"/>
      <c r="T629" s="88" t="str">
        <f t="array" ref="T629">IF(S629="","",INDEX(Herbs!$J:$J,MATCH(S629,Herbs!$B:$B,0)))</f>
        <v/>
      </c>
      <c r="U629" s="88">
        <f t="array" ref="U629">IF(S629:S632="",0, INDEX(Herbs!A:A,MATCH(S629,Herbs!B:B,0)))</f>
        <v>0</v>
      </c>
      <c r="V629" s="89" t="str">
        <f t="array" ref="V629">IF(S629="","", SWITCH(INDEX(Herbs!$A:$A,MATCH(S629,Herbs!$B:$B,0)),1,1,2,3,3,9,4,36,5,180,6,1080,0)*R629)</f>
        <v/>
      </c>
      <c r="W629" s="90" t="str">
        <f t="array" ref="W629">IF(S629="","",INDEX(Herbs!$C:$C,MATCH(S629,Herbs!$B:$B,0)))</f>
        <v/>
      </c>
    </row>
    <row r="630" ht="41.25" customHeight="1">
      <c r="C630" s="75"/>
      <c r="D630" s="85" t="str">
        <f>C628</f>
        <v>Divine Speed Elixir</v>
      </c>
      <c r="E630" s="73" t="s">
        <v>323</v>
      </c>
      <c r="F630" s="86">
        <v>1.0</v>
      </c>
      <c r="G630" s="87" t="s">
        <v>436</v>
      </c>
      <c r="H630" s="88" t="str">
        <f t="array" ref="H630">IF(G630="","",INDEX(Herbs!$J:$J,MATCH(G630,Herbs!$B:$B,0)))</f>
        <v/>
      </c>
      <c r="I630" s="13">
        <f t="array" ref="I630">IF(G630:G632="",0, INDEX(Herbs!A:A,MATCH(G630,Herbs!B:B,0)))</f>
        <v>5</v>
      </c>
      <c r="J630" s="89">
        <f t="array" ref="J630">IF(G630="","", SWITCH(INDEX(Herbs!$A:$A,MATCH(G630,Herbs!$B:$B,0)),1,1,2,3,3,9,4,36,5,180,6,1080,0)*F630)</f>
        <v>180</v>
      </c>
      <c r="K630" s="90" t="str">
        <f t="array" ref="K630">IF(G630="","",INDEX(Herbs!$E:$E,MATCH(G630,Herbs!$B:$B,0)))</f>
        <v>Astral</v>
      </c>
      <c r="L630" s="89">
        <v>5.0</v>
      </c>
      <c r="M630" s="91" t="s">
        <v>377</v>
      </c>
      <c r="N630" s="88" t="str">
        <f t="array" ref="N630">IF(M630="","",INDEX(Herbs!$J:$J,MATCH(M630,Herbs!$B:$B,0)))</f>
        <v/>
      </c>
      <c r="O630" s="88">
        <f t="array" ref="O630">IF(M630:M632="",0, INDEX(Herbs!A:A,MATCH(M630,Herbs!B:B,0)))</f>
        <v>4</v>
      </c>
      <c r="P630" s="89">
        <f t="array" ref="P630">IF(M630="","", SWITCH(INDEX(Herbs!$A:$A,MATCH(M630,Herbs!$B:$B,0)),1,1,2,3,3,9,4,36,5,180,6,1080,0)*L630)</f>
        <v>180</v>
      </c>
      <c r="Q630" s="90" t="str">
        <f t="array" ref="Q630">IF(M630="","",INDEX(Herbs!$E:$E,MATCH(M630,Herbs!$B:$B,0)))</f>
        <v>Astral</v>
      </c>
      <c r="R630" s="89"/>
      <c r="S630" s="91"/>
      <c r="T630" s="88" t="str">
        <f t="array" ref="T630">IF(S630="","",INDEX(Herbs!$J:$J,MATCH(S630,Herbs!$B:$B,0)))</f>
        <v/>
      </c>
      <c r="U630" s="88">
        <f t="array" ref="U630">IF(S630:S632="",0, INDEX(Herbs!A:A,MATCH(S630,Herbs!B:B,0)))</f>
        <v>0</v>
      </c>
      <c r="V630" s="89" t="str">
        <f t="array" ref="V630">IF(S630="","", SWITCH(INDEX(Herbs!$A:$A,MATCH(S630,Herbs!$B:$B,0)),1,1,2,3,3,9,4,36,5,180,6,1080,0)*R630)</f>
        <v/>
      </c>
      <c r="W630" s="90" t="str">
        <f t="array" ref="W630">IF(S630="","",INDEX(Herbs!$E:$E,MATCH(S630,Herbs!$B:$B,0)))</f>
        <v/>
      </c>
    </row>
    <row r="631" ht="41.25" customHeight="1">
      <c r="C631" s="75"/>
      <c r="D631" s="85" t="str">
        <f>C628</f>
        <v>Divine Speed Elixir</v>
      </c>
      <c r="E631" s="73" t="s">
        <v>325</v>
      </c>
      <c r="F631" s="89"/>
      <c r="G631" s="91"/>
      <c r="H631" s="88" t="str">
        <f t="array" ref="H631">IF(G631="","",INDEX(Herbs!$J:$J,MATCH(G631,Herbs!$B:$B,0)))</f>
        <v/>
      </c>
      <c r="I631" s="13">
        <f t="array" ref="I631">IF(G631:G632="",0, INDEX(Herbs!A:A,MATCH(G631,Herbs!B:B,0)))</f>
        <v>0</v>
      </c>
      <c r="J631" s="89" t="str">
        <f t="array" ref="J631">IF(G631="","", SWITCH(INDEX(Herbs!$A:$A,MATCH(G631,Herbs!$B:$B,0)),1,1,2,3,3,9,4,36,5,180,6,1080,0)*F631)</f>
        <v/>
      </c>
      <c r="K631" s="90" t="str">
        <f t="array" ref="K631">IF(G631="","",INDEX(Herbs!$E:$E,MATCH(G631,Herbs!$B:$B,0)))</f>
        <v/>
      </c>
      <c r="L631" s="89"/>
      <c r="M631" s="91"/>
      <c r="N631" s="88" t="str">
        <f t="array" ref="N631">IF(M631="","",INDEX(Herbs!$J:$J,MATCH(M631,Herbs!$B:$B,0)))</f>
        <v/>
      </c>
      <c r="O631" s="88">
        <f t="array" ref="O631">IF(M631:M632="",0, INDEX(Herbs!A:A,MATCH(M631,Herbs!B:B,0)))</f>
        <v>0</v>
      </c>
      <c r="P631" s="89" t="str">
        <f t="array" ref="P631">IF(M631="","", SWITCH(INDEX(Herbs!$A:$A,MATCH(M631,Herbs!$B:$B,0)),1,1,2,3,3,9,4,36,5,180,6,1080,0)*L631)</f>
        <v/>
      </c>
      <c r="Q631" s="90" t="str">
        <f t="array" ref="Q631">IF(M631="","",INDEX(Herbs!$E:$E,MATCH(M631,Herbs!$B:$B,0)))</f>
        <v/>
      </c>
      <c r="R631" s="89"/>
      <c r="S631" s="91"/>
      <c r="T631" s="88" t="str">
        <f t="array" ref="T631">IF(S631="","",INDEX(Herbs!$J:$J,MATCH(S631,Herbs!$B:$B,0)))</f>
        <v/>
      </c>
      <c r="U631" s="88">
        <f t="array" ref="U631">IF(S631:S632="",0, INDEX(Herbs!A:A,MATCH(S631,Herbs!B:B,0)))</f>
        <v>0</v>
      </c>
      <c r="V631" s="89" t="str">
        <f t="array" ref="V631">IF(S631="","", SWITCH(INDEX(Herbs!$A:$A,MATCH(S631,Herbs!$B:$B,0)),1,1,2,3,3,9,4,36,5,180,6,1080,0)*R631)</f>
        <v/>
      </c>
      <c r="W631" s="90" t="str">
        <f t="array" ref="W631">IF(S631="","",INDEX(Herbs!$E:$E,MATCH(S631,Herbs!$B:$B,0)))</f>
        <v/>
      </c>
    </row>
    <row r="632" ht="41.25" customHeight="1">
      <c r="A632" s="92"/>
      <c r="B632" s="92"/>
      <c r="C632" s="93"/>
      <c r="D632" s="94" t="str">
        <f>C628</f>
        <v>Divine Speed Elixir</v>
      </c>
      <c r="E632" s="95" t="s">
        <v>326</v>
      </c>
      <c r="F632" s="96">
        <v>1.0</v>
      </c>
      <c r="G632" s="97" t="s">
        <v>426</v>
      </c>
      <c r="H632" s="98" t="str">
        <f t="array" ref="H632">IF(G632="","",INDEX(Herbs!$J:$J,MATCH(G632,Herbs!$B:$B,0)))</f>
        <v/>
      </c>
      <c r="I632" s="99">
        <f t="array" ref="I632">IF(G632="",0, INDEX(Herbs!A:A,MATCH(G632,Herbs!B:B,0)))</f>
        <v>4</v>
      </c>
      <c r="J632" s="100">
        <f t="array" ref="J632">IF(G632="","", SWITCH(INDEX(Herbs!$A:$A,MATCH(G632,Herbs!$B:$B,0)),1,1,2,3,3,9,4,36,5,180,6,1080,0)*F632)</f>
        <v>36</v>
      </c>
      <c r="K632" s="101" t="str">
        <f t="array" ref="K632">IF(G632="","",INDEX(Herbs!$G:$G,MATCH(G632,Herbs!$B:$B,0)))</f>
        <v>Heat</v>
      </c>
      <c r="L632" s="100">
        <v>1.0</v>
      </c>
      <c r="M632" s="97" t="s">
        <v>391</v>
      </c>
      <c r="N632" s="98" t="str">
        <f t="array" ref="N632">IF(M632="","",INDEX(Herbs!$J:$J,MATCH(M632,Herbs!$B:$B,0)))</f>
        <v/>
      </c>
      <c r="O632" s="98">
        <f t="array" ref="O632">IF(M632="",0, INDEX(Herbs!A:A,MATCH(M632,Herbs!B:B,0)))</f>
        <v>4</v>
      </c>
      <c r="P632" s="100">
        <f t="array" ref="P632">IF(M632="","", SWITCH(INDEX(Herbs!$A:$A,MATCH(M632,Herbs!$B:$B,0)),1,1,2,3,3,9,4,36,5,180,6,1080,0)*L632)</f>
        <v>36</v>
      </c>
      <c r="Q632" s="101" t="str">
        <f t="array" ref="Q632">IF(M632="","",INDEX(Herbs!$G:$G,MATCH(M632,Herbs!$B:$B,0)))</f>
        <v>Balanced</v>
      </c>
      <c r="R632" s="100"/>
      <c r="S632" s="97"/>
      <c r="T632" s="98" t="str">
        <f t="array" ref="T632">IF(S632="","",INDEX(Herbs!$J:$J,MATCH(S632,Herbs!$B:$B,0)))</f>
        <v/>
      </c>
      <c r="U632" s="98">
        <f t="array" ref="U632">IF(S632="",0, INDEX(Herbs!A:A,MATCH(S632,Herbs!B:B,0)))</f>
        <v>0</v>
      </c>
      <c r="V632" s="100" t="str">
        <f t="array" ref="V632">IF(S632="","", SWITCH(INDEX(Herbs!$A:$A,MATCH(S632,Herbs!$B:$B,0)),1,1,2,3,3,9,4,36,5,180,6,1080,0)*R632)</f>
        <v/>
      </c>
      <c r="W632" s="101" t="str">
        <f t="array" ref="W632">IF(S632="","",INDEX(Herbs!$G:$G,MATCH(S632,Herbs!$B:$B,0)))</f>
        <v/>
      </c>
    </row>
  </sheetData>
  <mergeCells count="385">
    <mergeCell ref="A1:A2"/>
    <mergeCell ref="B1:B2"/>
    <mergeCell ref="C1:C2"/>
    <mergeCell ref="E1:E2"/>
    <mergeCell ref="F1:K1"/>
    <mergeCell ref="L1:Q1"/>
    <mergeCell ref="R1:W1"/>
    <mergeCell ref="B13:B17"/>
    <mergeCell ref="C13:C17"/>
    <mergeCell ref="A3:A7"/>
    <mergeCell ref="B3:B7"/>
    <mergeCell ref="C3:C7"/>
    <mergeCell ref="A8:A12"/>
    <mergeCell ref="B8:B12"/>
    <mergeCell ref="C8:C12"/>
    <mergeCell ref="A13:A17"/>
    <mergeCell ref="B28:B32"/>
    <mergeCell ref="C28:C32"/>
    <mergeCell ref="A18:A22"/>
    <mergeCell ref="B18:B22"/>
    <mergeCell ref="C18:C22"/>
    <mergeCell ref="A23:A27"/>
    <mergeCell ref="B23:B27"/>
    <mergeCell ref="C23:C27"/>
    <mergeCell ref="A28:A32"/>
    <mergeCell ref="B43:B47"/>
    <mergeCell ref="C43:C47"/>
    <mergeCell ref="A33:A37"/>
    <mergeCell ref="B33:B37"/>
    <mergeCell ref="C33:C37"/>
    <mergeCell ref="A38:A42"/>
    <mergeCell ref="B38:B42"/>
    <mergeCell ref="C38:C42"/>
    <mergeCell ref="A43:A47"/>
    <mergeCell ref="B103:B107"/>
    <mergeCell ref="C103:C107"/>
    <mergeCell ref="A93:A97"/>
    <mergeCell ref="B93:B97"/>
    <mergeCell ref="C93:C97"/>
    <mergeCell ref="A98:A102"/>
    <mergeCell ref="B98:B102"/>
    <mergeCell ref="C98:C102"/>
    <mergeCell ref="A103:A107"/>
    <mergeCell ref="B118:B122"/>
    <mergeCell ref="C118:C122"/>
    <mergeCell ref="A108:A112"/>
    <mergeCell ref="B108:B112"/>
    <mergeCell ref="C108:C112"/>
    <mergeCell ref="A113:A117"/>
    <mergeCell ref="B113:B117"/>
    <mergeCell ref="C113:C117"/>
    <mergeCell ref="A118:A122"/>
    <mergeCell ref="B133:B137"/>
    <mergeCell ref="C133:C137"/>
    <mergeCell ref="A123:A127"/>
    <mergeCell ref="B123:B127"/>
    <mergeCell ref="C123:C127"/>
    <mergeCell ref="A128:A132"/>
    <mergeCell ref="B128:B132"/>
    <mergeCell ref="C128:C132"/>
    <mergeCell ref="A133:A137"/>
    <mergeCell ref="B148:B152"/>
    <mergeCell ref="C148:C152"/>
    <mergeCell ref="A138:A142"/>
    <mergeCell ref="B138:B142"/>
    <mergeCell ref="C138:C142"/>
    <mergeCell ref="A143:A147"/>
    <mergeCell ref="B143:B147"/>
    <mergeCell ref="C143:C147"/>
    <mergeCell ref="A148:A152"/>
    <mergeCell ref="B163:B167"/>
    <mergeCell ref="C163:C167"/>
    <mergeCell ref="A153:A157"/>
    <mergeCell ref="B153:B157"/>
    <mergeCell ref="C153:C157"/>
    <mergeCell ref="A158:A162"/>
    <mergeCell ref="B158:B162"/>
    <mergeCell ref="C158:C162"/>
    <mergeCell ref="A163:A167"/>
    <mergeCell ref="B178:B182"/>
    <mergeCell ref="C178:C182"/>
    <mergeCell ref="A168:A172"/>
    <mergeCell ref="B168:B172"/>
    <mergeCell ref="C168:C172"/>
    <mergeCell ref="A173:A177"/>
    <mergeCell ref="B173:B177"/>
    <mergeCell ref="C173:C177"/>
    <mergeCell ref="A178:A182"/>
    <mergeCell ref="B193:B197"/>
    <mergeCell ref="C193:C197"/>
    <mergeCell ref="A183:A187"/>
    <mergeCell ref="B183:B187"/>
    <mergeCell ref="C183:C187"/>
    <mergeCell ref="A188:A192"/>
    <mergeCell ref="B188:B192"/>
    <mergeCell ref="C188:C192"/>
    <mergeCell ref="A193:A197"/>
    <mergeCell ref="B208:B212"/>
    <mergeCell ref="C208:C212"/>
    <mergeCell ref="A198:A202"/>
    <mergeCell ref="B198:B202"/>
    <mergeCell ref="C198:C202"/>
    <mergeCell ref="A203:A207"/>
    <mergeCell ref="B203:B207"/>
    <mergeCell ref="C203:C207"/>
    <mergeCell ref="A208:A212"/>
    <mergeCell ref="B223:B227"/>
    <mergeCell ref="C223:C227"/>
    <mergeCell ref="A213:A217"/>
    <mergeCell ref="B213:B217"/>
    <mergeCell ref="C213:C217"/>
    <mergeCell ref="A218:A222"/>
    <mergeCell ref="B218:B222"/>
    <mergeCell ref="C218:C222"/>
    <mergeCell ref="A223:A227"/>
    <mergeCell ref="B238:B242"/>
    <mergeCell ref="C238:C242"/>
    <mergeCell ref="A228:A232"/>
    <mergeCell ref="B228:B232"/>
    <mergeCell ref="C228:C232"/>
    <mergeCell ref="A233:A237"/>
    <mergeCell ref="B233:B237"/>
    <mergeCell ref="C233:C237"/>
    <mergeCell ref="A238:A242"/>
    <mergeCell ref="B253:B257"/>
    <mergeCell ref="C253:C257"/>
    <mergeCell ref="A243:A247"/>
    <mergeCell ref="B243:B247"/>
    <mergeCell ref="C243:C247"/>
    <mergeCell ref="A248:A252"/>
    <mergeCell ref="B248:B252"/>
    <mergeCell ref="C248:C252"/>
    <mergeCell ref="A253:A257"/>
    <mergeCell ref="B268:B272"/>
    <mergeCell ref="C268:C272"/>
    <mergeCell ref="A258:A262"/>
    <mergeCell ref="B258:B262"/>
    <mergeCell ref="C258:C262"/>
    <mergeCell ref="A263:A267"/>
    <mergeCell ref="B263:B267"/>
    <mergeCell ref="C263:C267"/>
    <mergeCell ref="A268:A272"/>
    <mergeCell ref="B283:B287"/>
    <mergeCell ref="C283:C287"/>
    <mergeCell ref="A273:A277"/>
    <mergeCell ref="B273:B277"/>
    <mergeCell ref="C273:C277"/>
    <mergeCell ref="A278:A282"/>
    <mergeCell ref="B278:B282"/>
    <mergeCell ref="C278:C282"/>
    <mergeCell ref="A283:A287"/>
    <mergeCell ref="B298:B302"/>
    <mergeCell ref="C298:C302"/>
    <mergeCell ref="A288:A292"/>
    <mergeCell ref="B288:B292"/>
    <mergeCell ref="C288:C292"/>
    <mergeCell ref="A293:A297"/>
    <mergeCell ref="B293:B297"/>
    <mergeCell ref="C293:C297"/>
    <mergeCell ref="A298:A302"/>
    <mergeCell ref="B313:B317"/>
    <mergeCell ref="C313:C317"/>
    <mergeCell ref="A303:A307"/>
    <mergeCell ref="B303:B307"/>
    <mergeCell ref="C303:C307"/>
    <mergeCell ref="A308:A312"/>
    <mergeCell ref="B308:B312"/>
    <mergeCell ref="C308:C312"/>
    <mergeCell ref="A313:A317"/>
    <mergeCell ref="B328:B332"/>
    <mergeCell ref="C328:C332"/>
    <mergeCell ref="A318:A322"/>
    <mergeCell ref="B318:B322"/>
    <mergeCell ref="C318:C322"/>
    <mergeCell ref="A323:A327"/>
    <mergeCell ref="B323:B327"/>
    <mergeCell ref="C323:C327"/>
    <mergeCell ref="A328:A332"/>
    <mergeCell ref="B343:B347"/>
    <mergeCell ref="C343:C347"/>
    <mergeCell ref="A333:A337"/>
    <mergeCell ref="B333:B337"/>
    <mergeCell ref="C333:C337"/>
    <mergeCell ref="A338:A342"/>
    <mergeCell ref="B338:B342"/>
    <mergeCell ref="C338:C342"/>
    <mergeCell ref="A343:A347"/>
    <mergeCell ref="B358:B362"/>
    <mergeCell ref="C358:C362"/>
    <mergeCell ref="A348:A352"/>
    <mergeCell ref="B348:B352"/>
    <mergeCell ref="C348:C352"/>
    <mergeCell ref="A353:A357"/>
    <mergeCell ref="B353:B357"/>
    <mergeCell ref="C353:C357"/>
    <mergeCell ref="A358:A362"/>
    <mergeCell ref="B373:B377"/>
    <mergeCell ref="C373:C377"/>
    <mergeCell ref="A363:A367"/>
    <mergeCell ref="B363:B367"/>
    <mergeCell ref="C363:C367"/>
    <mergeCell ref="A368:A372"/>
    <mergeCell ref="B368:B372"/>
    <mergeCell ref="C368:C372"/>
    <mergeCell ref="A373:A377"/>
    <mergeCell ref="B388:B392"/>
    <mergeCell ref="C388:C392"/>
    <mergeCell ref="A378:A382"/>
    <mergeCell ref="B378:B382"/>
    <mergeCell ref="C378:C382"/>
    <mergeCell ref="A383:A387"/>
    <mergeCell ref="B383:B387"/>
    <mergeCell ref="C383:C387"/>
    <mergeCell ref="A388:A392"/>
    <mergeCell ref="B403:B407"/>
    <mergeCell ref="C403:C407"/>
    <mergeCell ref="A393:A397"/>
    <mergeCell ref="B393:B397"/>
    <mergeCell ref="C393:C397"/>
    <mergeCell ref="A398:A402"/>
    <mergeCell ref="B398:B402"/>
    <mergeCell ref="C398:C402"/>
    <mergeCell ref="A403:A407"/>
    <mergeCell ref="B418:B422"/>
    <mergeCell ref="C418:C422"/>
    <mergeCell ref="A408:A412"/>
    <mergeCell ref="B408:B412"/>
    <mergeCell ref="C408:C412"/>
    <mergeCell ref="A413:A417"/>
    <mergeCell ref="B413:B417"/>
    <mergeCell ref="C413:C417"/>
    <mergeCell ref="A418:A422"/>
    <mergeCell ref="B433:B437"/>
    <mergeCell ref="C433:C437"/>
    <mergeCell ref="A423:A427"/>
    <mergeCell ref="B423:B427"/>
    <mergeCell ref="C423:C427"/>
    <mergeCell ref="A428:A432"/>
    <mergeCell ref="B428:B432"/>
    <mergeCell ref="C428:C432"/>
    <mergeCell ref="A433:A437"/>
    <mergeCell ref="B448:B452"/>
    <mergeCell ref="C448:C452"/>
    <mergeCell ref="A438:A442"/>
    <mergeCell ref="B438:B442"/>
    <mergeCell ref="C438:C442"/>
    <mergeCell ref="A443:A447"/>
    <mergeCell ref="B443:B447"/>
    <mergeCell ref="C443:C447"/>
    <mergeCell ref="A448:A452"/>
    <mergeCell ref="B463:B467"/>
    <mergeCell ref="C463:C467"/>
    <mergeCell ref="A453:A457"/>
    <mergeCell ref="B453:B457"/>
    <mergeCell ref="C453:C457"/>
    <mergeCell ref="A458:A462"/>
    <mergeCell ref="B458:B462"/>
    <mergeCell ref="C458:C462"/>
    <mergeCell ref="A463:A467"/>
    <mergeCell ref="B478:B482"/>
    <mergeCell ref="C478:C482"/>
    <mergeCell ref="A468:A472"/>
    <mergeCell ref="B468:B472"/>
    <mergeCell ref="C468:C472"/>
    <mergeCell ref="A473:A477"/>
    <mergeCell ref="B473:B477"/>
    <mergeCell ref="C473:C477"/>
    <mergeCell ref="A478:A482"/>
    <mergeCell ref="B493:B497"/>
    <mergeCell ref="C493:C497"/>
    <mergeCell ref="A483:A487"/>
    <mergeCell ref="B483:B487"/>
    <mergeCell ref="C483:C487"/>
    <mergeCell ref="A488:A492"/>
    <mergeCell ref="B488:B492"/>
    <mergeCell ref="C488:C492"/>
    <mergeCell ref="A493:A497"/>
    <mergeCell ref="B613:B617"/>
    <mergeCell ref="C613:C617"/>
    <mergeCell ref="A603:A607"/>
    <mergeCell ref="B603:B607"/>
    <mergeCell ref="C603:C607"/>
    <mergeCell ref="A608:A612"/>
    <mergeCell ref="B608:B612"/>
    <mergeCell ref="C608:C612"/>
    <mergeCell ref="A613:A617"/>
    <mergeCell ref="B58:B62"/>
    <mergeCell ref="C58:C62"/>
    <mergeCell ref="A48:A52"/>
    <mergeCell ref="B48:B52"/>
    <mergeCell ref="C48:C52"/>
    <mergeCell ref="A53:A57"/>
    <mergeCell ref="B53:B57"/>
    <mergeCell ref="C53:C57"/>
    <mergeCell ref="A58:A62"/>
    <mergeCell ref="B73:B77"/>
    <mergeCell ref="C73:C77"/>
    <mergeCell ref="A63:A67"/>
    <mergeCell ref="B63:B67"/>
    <mergeCell ref="C63:C67"/>
    <mergeCell ref="A68:A72"/>
    <mergeCell ref="B68:B72"/>
    <mergeCell ref="C68:C72"/>
    <mergeCell ref="A73:A77"/>
    <mergeCell ref="B88:B92"/>
    <mergeCell ref="C88:C92"/>
    <mergeCell ref="A78:A82"/>
    <mergeCell ref="B78:B82"/>
    <mergeCell ref="C78:C82"/>
    <mergeCell ref="A83:A87"/>
    <mergeCell ref="B83:B87"/>
    <mergeCell ref="C83:C87"/>
    <mergeCell ref="A88:A92"/>
    <mergeCell ref="B628:B632"/>
    <mergeCell ref="C628:C632"/>
    <mergeCell ref="A618:A622"/>
    <mergeCell ref="B618:B622"/>
    <mergeCell ref="C618:C622"/>
    <mergeCell ref="A623:A627"/>
    <mergeCell ref="B623:B627"/>
    <mergeCell ref="C623:C627"/>
    <mergeCell ref="A628:A632"/>
    <mergeCell ref="B508:B512"/>
    <mergeCell ref="C508:C512"/>
    <mergeCell ref="A498:A502"/>
    <mergeCell ref="B498:B502"/>
    <mergeCell ref="C498:C502"/>
    <mergeCell ref="A503:A507"/>
    <mergeCell ref="B503:B507"/>
    <mergeCell ref="C503:C507"/>
    <mergeCell ref="A508:A512"/>
    <mergeCell ref="B523:B527"/>
    <mergeCell ref="C523:C527"/>
    <mergeCell ref="A513:A517"/>
    <mergeCell ref="B513:B517"/>
    <mergeCell ref="C513:C517"/>
    <mergeCell ref="A518:A522"/>
    <mergeCell ref="B518:B522"/>
    <mergeCell ref="C518:C522"/>
    <mergeCell ref="A523:A527"/>
    <mergeCell ref="B538:B542"/>
    <mergeCell ref="C538:C542"/>
    <mergeCell ref="A528:A532"/>
    <mergeCell ref="B528:B532"/>
    <mergeCell ref="C528:C532"/>
    <mergeCell ref="A533:A537"/>
    <mergeCell ref="B533:B537"/>
    <mergeCell ref="C533:C537"/>
    <mergeCell ref="A538:A542"/>
    <mergeCell ref="B553:B557"/>
    <mergeCell ref="C553:C557"/>
    <mergeCell ref="A543:A547"/>
    <mergeCell ref="B543:B547"/>
    <mergeCell ref="C543:C547"/>
    <mergeCell ref="A548:A552"/>
    <mergeCell ref="B548:B552"/>
    <mergeCell ref="C548:C552"/>
    <mergeCell ref="A553:A557"/>
    <mergeCell ref="B568:B572"/>
    <mergeCell ref="C568:C572"/>
    <mergeCell ref="A558:A562"/>
    <mergeCell ref="B558:B562"/>
    <mergeCell ref="C558:C562"/>
    <mergeCell ref="A563:A567"/>
    <mergeCell ref="B563:B567"/>
    <mergeCell ref="C563:C567"/>
    <mergeCell ref="A568:A572"/>
    <mergeCell ref="B583:B587"/>
    <mergeCell ref="C583:C587"/>
    <mergeCell ref="A573:A577"/>
    <mergeCell ref="B573:B577"/>
    <mergeCell ref="C573:C577"/>
    <mergeCell ref="A578:A582"/>
    <mergeCell ref="B578:B582"/>
    <mergeCell ref="C578:C582"/>
    <mergeCell ref="A583:A587"/>
    <mergeCell ref="B598:B602"/>
    <mergeCell ref="C598:C602"/>
    <mergeCell ref="A588:A592"/>
    <mergeCell ref="B588:B592"/>
    <mergeCell ref="C588:C592"/>
    <mergeCell ref="A593:A597"/>
    <mergeCell ref="B593:B597"/>
    <mergeCell ref="C593:C597"/>
    <mergeCell ref="A598:A602"/>
  </mergeCells>
  <conditionalFormatting sqref="H3:H632 N303:N307 T303:T307">
    <cfRule type="expression" dxfId="0" priority="1">
      <formula>I3:I632=1</formula>
    </cfRule>
  </conditionalFormatting>
  <conditionalFormatting sqref="H3:H632 N303:N307 T303:T307">
    <cfRule type="expression" dxfId="1" priority="2">
      <formula>I3:I632=2</formula>
    </cfRule>
  </conditionalFormatting>
  <conditionalFormatting sqref="H3:H632 N303:N307 T303:T307">
    <cfRule type="expression" dxfId="2" priority="3">
      <formula>I3:I632=3</formula>
    </cfRule>
  </conditionalFormatting>
  <conditionalFormatting sqref="H3:H632 N303:N307 T303:T307">
    <cfRule type="expression" dxfId="3" priority="4">
      <formula>I3:I632=4</formula>
    </cfRule>
  </conditionalFormatting>
  <conditionalFormatting sqref="H3:H632 N303:N307 T303:T307">
    <cfRule type="expression" dxfId="4" priority="5">
      <formula>I3:I632=5</formula>
    </cfRule>
  </conditionalFormatting>
  <conditionalFormatting sqref="H3:H632 N303:N307 T303:T307">
    <cfRule type="expression" dxfId="5" priority="6">
      <formula>I3:I632=6</formula>
    </cfRule>
  </conditionalFormatting>
  <conditionalFormatting sqref="N3:N632">
    <cfRule type="expression" dxfId="0" priority="7">
      <formula>O3:O632=1</formula>
    </cfRule>
  </conditionalFormatting>
  <conditionalFormatting sqref="N3:N632">
    <cfRule type="expression" dxfId="1" priority="8">
      <formula>O3:O632=2</formula>
    </cfRule>
  </conditionalFormatting>
  <conditionalFormatting sqref="N3:N632">
    <cfRule type="expression" dxfId="2" priority="9">
      <formula>O3:O632=3</formula>
    </cfRule>
  </conditionalFormatting>
  <conditionalFormatting sqref="N3:N632">
    <cfRule type="expression" dxfId="3" priority="10">
      <formula>O3:O632=4</formula>
    </cfRule>
  </conditionalFormatting>
  <conditionalFormatting sqref="N3:N632">
    <cfRule type="expression" dxfId="4" priority="11">
      <formula>O3:O632=5</formula>
    </cfRule>
  </conditionalFormatting>
  <conditionalFormatting sqref="N3:N632">
    <cfRule type="expression" dxfId="5" priority="12">
      <formula>O3:O632=6</formula>
    </cfRule>
  </conditionalFormatting>
  <conditionalFormatting sqref="T3:T632">
    <cfRule type="expression" dxfId="0" priority="13">
      <formula>U3:U632=1</formula>
    </cfRule>
  </conditionalFormatting>
  <conditionalFormatting sqref="T3:T632">
    <cfRule type="expression" dxfId="1" priority="14">
      <formula>U3:U632=2</formula>
    </cfRule>
  </conditionalFormatting>
  <conditionalFormatting sqref="T3:T632">
    <cfRule type="expression" dxfId="2" priority="15">
      <formula>U3:U632=3</formula>
    </cfRule>
  </conditionalFormatting>
  <conditionalFormatting sqref="T3:T632">
    <cfRule type="expression" dxfId="3" priority="16">
      <formula>U3:U632=4</formula>
    </cfRule>
  </conditionalFormatting>
  <conditionalFormatting sqref="T3:T632">
    <cfRule type="expression" dxfId="4" priority="17">
      <formula>U3:U632=5</formula>
    </cfRule>
  </conditionalFormatting>
  <conditionalFormatting sqref="T3:T632">
    <cfRule type="expression" dxfId="5" priority="18">
      <formula>U3:U632=6</formula>
    </cfRule>
  </conditionalFormatting>
  <conditionalFormatting sqref="B3:C632">
    <cfRule type="expression" dxfId="0" priority="19">
      <formula>B3:B632=1</formula>
    </cfRule>
  </conditionalFormatting>
  <conditionalFormatting sqref="B3:C632">
    <cfRule type="expression" dxfId="1" priority="20">
      <formula>B3:B632=2</formula>
    </cfRule>
  </conditionalFormatting>
  <conditionalFormatting sqref="B3:C632">
    <cfRule type="expression" dxfId="2" priority="21">
      <formula>B1:B632=3</formula>
    </cfRule>
  </conditionalFormatting>
  <conditionalFormatting sqref="B3:C632">
    <cfRule type="expression" dxfId="3" priority="22">
      <formula>B3:B632=4</formula>
    </cfRule>
  </conditionalFormatting>
  <conditionalFormatting sqref="B3:C632">
    <cfRule type="expression" dxfId="4" priority="23">
      <formula>B3:B632=5</formula>
    </cfRule>
  </conditionalFormatting>
  <conditionalFormatting sqref="B3:C632">
    <cfRule type="expression" dxfId="5" priority="24">
      <formula>B3:B632=6</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38"/>
    <col customWidth="1" min="2" max="2" width="27.0"/>
    <col customWidth="1" min="3" max="3" width="9.75"/>
    <col customWidth="1" hidden="1" min="4" max="4" width="10.13"/>
    <col customWidth="1" min="5" max="5" width="17.38"/>
    <col customWidth="1" hidden="1" min="6" max="6" width="12.0"/>
    <col customWidth="1" min="7" max="7" width="13.63"/>
    <col customWidth="1" hidden="1" min="8" max="8" width="14.0"/>
    <col customWidth="1" hidden="1" min="9" max="9" width="8.0"/>
    <col customWidth="1" min="11" max="11" width="25.88"/>
    <col customWidth="1" min="12" max="12" width="18.25"/>
  </cols>
  <sheetData>
    <row r="1">
      <c r="A1" s="104" t="s">
        <v>22</v>
      </c>
      <c r="B1" s="104" t="s">
        <v>23</v>
      </c>
      <c r="C1" s="104" t="s">
        <v>320</v>
      </c>
      <c r="D1" s="105" t="s">
        <v>437</v>
      </c>
      <c r="E1" s="104" t="s">
        <v>323</v>
      </c>
      <c r="F1" s="105" t="s">
        <v>438</v>
      </c>
      <c r="G1" s="104" t="s">
        <v>326</v>
      </c>
      <c r="H1" s="105" t="s">
        <v>439</v>
      </c>
      <c r="I1" s="104" t="s">
        <v>440</v>
      </c>
      <c r="J1" s="44" t="s">
        <v>30</v>
      </c>
      <c r="K1" s="106" t="s">
        <v>441</v>
      </c>
      <c r="L1" s="44" t="s">
        <v>31</v>
      </c>
    </row>
    <row r="2" ht="77.25" customHeight="1">
      <c r="A2" s="107">
        <v>1.0</v>
      </c>
      <c r="B2" s="108" t="s">
        <v>357</v>
      </c>
      <c r="C2" s="108" t="s">
        <v>442</v>
      </c>
      <c r="D2" s="107">
        <v>1.0</v>
      </c>
      <c r="E2" s="108" t="s">
        <v>443</v>
      </c>
      <c r="F2" s="107">
        <v>1.0</v>
      </c>
      <c r="G2" s="108" t="s">
        <v>444</v>
      </c>
      <c r="H2" s="107">
        <v>1.0</v>
      </c>
      <c r="I2" s="108">
        <v>3.0</v>
      </c>
      <c r="J2" s="109"/>
      <c r="K2" s="110" t="s">
        <v>445</v>
      </c>
    </row>
    <row r="3" ht="77.25" customHeight="1">
      <c r="A3" s="111">
        <v>1.0</v>
      </c>
      <c r="B3" s="112" t="s">
        <v>340</v>
      </c>
      <c r="C3" s="112" t="s">
        <v>446</v>
      </c>
      <c r="D3" s="111">
        <v>1.0</v>
      </c>
      <c r="E3" s="112" t="s">
        <v>447</v>
      </c>
      <c r="F3" s="111">
        <v>1.0</v>
      </c>
      <c r="G3" s="112" t="s">
        <v>448</v>
      </c>
      <c r="H3" s="111">
        <v>1.0</v>
      </c>
      <c r="I3" s="112">
        <v>3.0</v>
      </c>
      <c r="J3" s="53"/>
      <c r="K3" s="113" t="s">
        <v>449</v>
      </c>
    </row>
    <row r="4" ht="77.25" customHeight="1">
      <c r="A4" s="111">
        <v>1.0</v>
      </c>
      <c r="B4" s="112" t="s">
        <v>327</v>
      </c>
      <c r="C4" s="112" t="s">
        <v>450</v>
      </c>
      <c r="D4" s="111">
        <v>1.0</v>
      </c>
      <c r="E4" s="112" t="s">
        <v>451</v>
      </c>
      <c r="F4" s="111">
        <v>1.0</v>
      </c>
      <c r="G4" s="112" t="s">
        <v>452</v>
      </c>
      <c r="H4" s="111">
        <v>1.0</v>
      </c>
      <c r="I4" s="112">
        <v>3.0</v>
      </c>
      <c r="J4" s="53"/>
      <c r="K4" s="110" t="s">
        <v>453</v>
      </c>
    </row>
    <row r="5" ht="77.25" customHeight="1">
      <c r="A5" s="111">
        <v>1.0</v>
      </c>
      <c r="B5" s="112" t="s">
        <v>414</v>
      </c>
      <c r="C5" s="112" t="s">
        <v>446</v>
      </c>
      <c r="D5" s="111">
        <v>1.0</v>
      </c>
      <c r="E5" s="112" t="s">
        <v>454</v>
      </c>
      <c r="F5" s="111">
        <v>1.0</v>
      </c>
      <c r="G5" s="112" t="s">
        <v>444</v>
      </c>
      <c r="H5" s="111">
        <v>1.0</v>
      </c>
      <c r="I5" s="112">
        <v>3.0</v>
      </c>
      <c r="J5" s="53"/>
      <c r="K5" s="110" t="s">
        <v>455</v>
      </c>
    </row>
    <row r="6" ht="77.25" customHeight="1">
      <c r="A6" s="111">
        <v>1.0</v>
      </c>
      <c r="B6" s="112" t="s">
        <v>384</v>
      </c>
      <c r="C6" s="112" t="s">
        <v>456</v>
      </c>
      <c r="D6" s="111">
        <v>1.0</v>
      </c>
      <c r="E6" s="112" t="s">
        <v>457</v>
      </c>
      <c r="F6" s="111">
        <v>1.0</v>
      </c>
      <c r="G6" s="112" t="s">
        <v>448</v>
      </c>
      <c r="H6" s="111">
        <v>1.0</v>
      </c>
      <c r="I6" s="112">
        <v>3.0</v>
      </c>
      <c r="J6" s="53"/>
      <c r="K6" s="110" t="s">
        <v>458</v>
      </c>
    </row>
    <row r="7" ht="77.25" customHeight="1">
      <c r="A7" s="111">
        <v>1.0</v>
      </c>
      <c r="B7" s="112" t="s">
        <v>341</v>
      </c>
      <c r="C7" s="112" t="s">
        <v>442</v>
      </c>
      <c r="D7" s="111">
        <v>1.0</v>
      </c>
      <c r="E7" s="112" t="s">
        <v>459</v>
      </c>
      <c r="F7" s="111">
        <v>1.0</v>
      </c>
      <c r="G7" s="112" t="s">
        <v>452</v>
      </c>
      <c r="H7" s="111">
        <v>1.0</v>
      </c>
      <c r="I7" s="112">
        <v>3.0</v>
      </c>
      <c r="J7" s="53"/>
      <c r="K7" s="113" t="s">
        <v>460</v>
      </c>
    </row>
    <row r="8" ht="77.25" customHeight="1">
      <c r="A8" s="111">
        <v>1.0</v>
      </c>
      <c r="B8" s="112" t="s">
        <v>361</v>
      </c>
      <c r="C8" s="112" t="s">
        <v>461</v>
      </c>
      <c r="D8" s="111">
        <v>0.0</v>
      </c>
      <c r="E8" s="112" t="s">
        <v>443</v>
      </c>
      <c r="F8" s="111">
        <v>1.0</v>
      </c>
      <c r="G8" s="112" t="s">
        <v>452</v>
      </c>
      <c r="H8" s="111">
        <v>1.0</v>
      </c>
      <c r="I8" s="112">
        <v>3.0</v>
      </c>
      <c r="J8" s="53"/>
      <c r="K8" s="110" t="s">
        <v>462</v>
      </c>
    </row>
    <row r="9" ht="77.25" customHeight="1">
      <c r="A9" s="111">
        <v>2.0</v>
      </c>
      <c r="B9" s="112" t="s">
        <v>343</v>
      </c>
      <c r="C9" s="112" t="s">
        <v>463</v>
      </c>
      <c r="D9" s="111">
        <v>3.0</v>
      </c>
      <c r="E9" s="112" t="s">
        <v>447</v>
      </c>
      <c r="F9" s="111">
        <v>3.0</v>
      </c>
      <c r="G9" s="112" t="s">
        <v>448</v>
      </c>
      <c r="H9" s="111">
        <v>3.0</v>
      </c>
      <c r="I9" s="112">
        <v>12.0</v>
      </c>
      <c r="J9" s="58"/>
      <c r="K9" s="114"/>
    </row>
    <row r="10" ht="77.25" customHeight="1">
      <c r="A10" s="111">
        <v>2.0</v>
      </c>
      <c r="B10" s="112" t="s">
        <v>464</v>
      </c>
      <c r="C10" s="112" t="s">
        <v>456</v>
      </c>
      <c r="D10" s="111">
        <v>3.0</v>
      </c>
      <c r="E10" s="112" t="s">
        <v>465</v>
      </c>
      <c r="F10" s="111">
        <v>3.0</v>
      </c>
      <c r="G10" s="112" t="s">
        <v>448</v>
      </c>
      <c r="H10" s="111">
        <v>3.0</v>
      </c>
      <c r="I10" s="112">
        <v>12.0</v>
      </c>
      <c r="J10" s="58"/>
      <c r="K10" s="114"/>
    </row>
    <row r="11" ht="77.25" customHeight="1">
      <c r="A11" s="111">
        <v>2.0</v>
      </c>
      <c r="B11" s="112" t="s">
        <v>466</v>
      </c>
      <c r="C11" s="112" t="s">
        <v>456</v>
      </c>
      <c r="D11" s="111">
        <v>3.0</v>
      </c>
      <c r="E11" s="112" t="s">
        <v>467</v>
      </c>
      <c r="F11" s="111">
        <v>3.0</v>
      </c>
      <c r="G11" s="112" t="s">
        <v>448</v>
      </c>
      <c r="H11" s="111">
        <v>3.0</v>
      </c>
      <c r="I11" s="112">
        <v>12.0</v>
      </c>
      <c r="J11" s="58"/>
      <c r="K11" s="114"/>
    </row>
    <row r="12" ht="77.25" customHeight="1">
      <c r="A12" s="111">
        <v>2.0</v>
      </c>
      <c r="B12" s="112" t="s">
        <v>468</v>
      </c>
      <c r="C12" s="112" t="s">
        <v>456</v>
      </c>
      <c r="D12" s="111">
        <v>3.0</v>
      </c>
      <c r="E12" s="112" t="s">
        <v>469</v>
      </c>
      <c r="F12" s="111">
        <v>3.0</v>
      </c>
      <c r="G12" s="112" t="s">
        <v>444</v>
      </c>
      <c r="H12" s="111">
        <v>3.0</v>
      </c>
      <c r="I12" s="112">
        <v>12.0</v>
      </c>
      <c r="J12" s="58"/>
      <c r="K12" s="114"/>
    </row>
    <row r="13" ht="77.25" customHeight="1">
      <c r="A13" s="111">
        <v>2.0</v>
      </c>
      <c r="B13" s="112" t="s">
        <v>470</v>
      </c>
      <c r="C13" s="112" t="s">
        <v>456</v>
      </c>
      <c r="D13" s="111">
        <v>3.0</v>
      </c>
      <c r="E13" s="112" t="s">
        <v>471</v>
      </c>
      <c r="F13" s="111">
        <v>3.0</v>
      </c>
      <c r="G13" s="112" t="s">
        <v>444</v>
      </c>
      <c r="H13" s="111">
        <v>3.0</v>
      </c>
      <c r="I13" s="112">
        <v>12.0</v>
      </c>
      <c r="J13" s="58"/>
      <c r="K13" s="114"/>
    </row>
    <row r="14" ht="77.25" customHeight="1">
      <c r="A14" s="111">
        <v>2.0</v>
      </c>
      <c r="B14" s="112" t="s">
        <v>472</v>
      </c>
      <c r="C14" s="112" t="s">
        <v>456</v>
      </c>
      <c r="D14" s="111">
        <v>3.0</v>
      </c>
      <c r="E14" s="112" t="s">
        <v>473</v>
      </c>
      <c r="F14" s="111">
        <v>3.0</v>
      </c>
      <c r="G14" s="112" t="s">
        <v>448</v>
      </c>
      <c r="H14" s="111">
        <v>3.0</v>
      </c>
      <c r="I14" s="112">
        <v>12.0</v>
      </c>
      <c r="J14" s="58"/>
      <c r="K14" s="114"/>
    </row>
    <row r="15" ht="77.25" customHeight="1">
      <c r="A15" s="111">
        <v>2.0</v>
      </c>
      <c r="B15" s="112" t="s">
        <v>474</v>
      </c>
      <c r="C15" s="112" t="s">
        <v>456</v>
      </c>
      <c r="D15" s="111">
        <v>3.0</v>
      </c>
      <c r="E15" s="112" t="s">
        <v>475</v>
      </c>
      <c r="F15" s="111">
        <v>3.0</v>
      </c>
      <c r="G15" s="112" t="s">
        <v>452</v>
      </c>
      <c r="H15" s="111">
        <v>3.0</v>
      </c>
      <c r="I15" s="112">
        <v>12.0</v>
      </c>
      <c r="J15" s="58"/>
      <c r="K15" s="114"/>
    </row>
    <row r="16" ht="77.25" customHeight="1">
      <c r="A16" s="111">
        <v>2.0</v>
      </c>
      <c r="B16" s="112" t="s">
        <v>476</v>
      </c>
      <c r="C16" s="112" t="s">
        <v>456</v>
      </c>
      <c r="D16" s="111">
        <v>3.0</v>
      </c>
      <c r="E16" s="112" t="s">
        <v>477</v>
      </c>
      <c r="F16" s="111">
        <v>3.0</v>
      </c>
      <c r="G16" s="112" t="s">
        <v>448</v>
      </c>
      <c r="H16" s="111">
        <v>3.0</v>
      </c>
      <c r="I16" s="112">
        <v>12.0</v>
      </c>
      <c r="J16" s="58"/>
      <c r="K16" s="114"/>
    </row>
    <row r="17" ht="77.25" customHeight="1">
      <c r="A17" s="111">
        <v>2.0</v>
      </c>
      <c r="B17" s="112" t="s">
        <v>352</v>
      </c>
      <c r="C17" s="112" t="s">
        <v>442</v>
      </c>
      <c r="D17" s="111">
        <v>3.0</v>
      </c>
      <c r="E17" s="112" t="s">
        <v>478</v>
      </c>
      <c r="F17" s="111">
        <v>3.0</v>
      </c>
      <c r="G17" s="112" t="s">
        <v>452</v>
      </c>
      <c r="H17" s="111">
        <v>3.0</v>
      </c>
      <c r="I17" s="112">
        <v>12.0</v>
      </c>
      <c r="J17" s="58"/>
      <c r="K17" s="110" t="s">
        <v>479</v>
      </c>
    </row>
    <row r="18" ht="77.25" customHeight="1">
      <c r="A18" s="111">
        <v>2.0</v>
      </c>
      <c r="B18" s="112" t="s">
        <v>342</v>
      </c>
      <c r="C18" s="112" t="s">
        <v>480</v>
      </c>
      <c r="D18" s="111">
        <v>3.0</v>
      </c>
      <c r="E18" s="112" t="s">
        <v>467</v>
      </c>
      <c r="F18" s="111">
        <v>3.0</v>
      </c>
      <c r="G18" s="112" t="s">
        <v>444</v>
      </c>
      <c r="H18" s="111">
        <v>3.0</v>
      </c>
      <c r="I18" s="112">
        <v>12.0</v>
      </c>
      <c r="J18" s="58"/>
      <c r="K18" s="110" t="s">
        <v>481</v>
      </c>
    </row>
    <row r="19" ht="77.25" customHeight="1">
      <c r="A19" s="111">
        <v>2.0</v>
      </c>
      <c r="B19" s="112" t="s">
        <v>338</v>
      </c>
      <c r="C19" s="112" t="s">
        <v>450</v>
      </c>
      <c r="D19" s="111">
        <v>3.0</v>
      </c>
      <c r="E19" s="112" t="s">
        <v>469</v>
      </c>
      <c r="F19" s="111">
        <v>3.0</v>
      </c>
      <c r="G19" s="112" t="s">
        <v>444</v>
      </c>
      <c r="H19" s="111">
        <v>3.0</v>
      </c>
      <c r="I19" s="112">
        <v>12.0</v>
      </c>
      <c r="J19" s="58"/>
      <c r="K19" s="110" t="s">
        <v>482</v>
      </c>
    </row>
    <row r="20" ht="77.25" customHeight="1">
      <c r="A20" s="111">
        <v>2.0</v>
      </c>
      <c r="B20" s="112" t="s">
        <v>356</v>
      </c>
      <c r="C20" s="112" t="s">
        <v>446</v>
      </c>
      <c r="D20" s="111">
        <v>3.0</v>
      </c>
      <c r="E20" s="112" t="s">
        <v>459</v>
      </c>
      <c r="F20" s="111">
        <v>3.0</v>
      </c>
      <c r="G20" s="112" t="s">
        <v>444</v>
      </c>
      <c r="H20" s="111">
        <v>3.0</v>
      </c>
      <c r="I20" s="112">
        <v>12.0</v>
      </c>
      <c r="J20" s="58"/>
      <c r="K20" s="113" t="s">
        <v>479</v>
      </c>
    </row>
    <row r="21" ht="77.25" customHeight="1">
      <c r="A21" s="111">
        <v>2.0</v>
      </c>
      <c r="B21" s="112" t="s">
        <v>346</v>
      </c>
      <c r="C21" s="112" t="s">
        <v>442</v>
      </c>
      <c r="D21" s="111">
        <v>3.0</v>
      </c>
      <c r="E21" s="112" t="s">
        <v>471</v>
      </c>
      <c r="F21" s="111">
        <v>3.0</v>
      </c>
      <c r="G21" s="112" t="s">
        <v>448</v>
      </c>
      <c r="H21" s="111">
        <v>3.0</v>
      </c>
      <c r="I21" s="112">
        <v>12.0</v>
      </c>
      <c r="J21" s="58"/>
      <c r="K21" s="110" t="s">
        <v>483</v>
      </c>
    </row>
    <row r="22" ht="77.25" customHeight="1">
      <c r="A22" s="111">
        <v>2.0</v>
      </c>
      <c r="B22" s="112" t="s">
        <v>345</v>
      </c>
      <c r="C22" s="112" t="s">
        <v>456</v>
      </c>
      <c r="D22" s="111">
        <v>3.0</v>
      </c>
      <c r="E22" s="112" t="s">
        <v>443</v>
      </c>
      <c r="F22" s="111">
        <v>3.0</v>
      </c>
      <c r="G22" s="112" t="s">
        <v>452</v>
      </c>
      <c r="H22" s="111">
        <v>3.0</v>
      </c>
      <c r="I22" s="112">
        <v>12.0</v>
      </c>
      <c r="J22" s="58"/>
      <c r="K22" s="110" t="s">
        <v>484</v>
      </c>
    </row>
    <row r="23" ht="77.25" customHeight="1">
      <c r="A23" s="111">
        <v>2.0</v>
      </c>
      <c r="B23" s="112" t="s">
        <v>330</v>
      </c>
      <c r="C23" s="112" t="s">
        <v>450</v>
      </c>
      <c r="D23" s="111">
        <v>3.0</v>
      </c>
      <c r="E23" s="112" t="s">
        <v>485</v>
      </c>
      <c r="F23" s="111">
        <v>3.0</v>
      </c>
      <c r="G23" s="112" t="s">
        <v>448</v>
      </c>
      <c r="H23" s="111">
        <v>3.0</v>
      </c>
      <c r="I23" s="112">
        <v>12.0</v>
      </c>
      <c r="J23" s="58"/>
      <c r="K23" s="110" t="s">
        <v>486</v>
      </c>
    </row>
    <row r="24" ht="77.25" customHeight="1">
      <c r="A24" s="111">
        <v>2.0</v>
      </c>
      <c r="B24" s="112" t="s">
        <v>351</v>
      </c>
      <c r="C24" s="112" t="s">
        <v>446</v>
      </c>
      <c r="D24" s="111">
        <v>3.0</v>
      </c>
      <c r="E24" s="112" t="s">
        <v>454</v>
      </c>
      <c r="F24" s="111">
        <v>3.0</v>
      </c>
      <c r="G24" s="112" t="s">
        <v>448</v>
      </c>
      <c r="H24" s="111">
        <v>3.0</v>
      </c>
      <c r="I24" s="112">
        <v>12.0</v>
      </c>
      <c r="J24" s="58"/>
      <c r="K24" s="110" t="s">
        <v>487</v>
      </c>
    </row>
    <row r="25" ht="77.25" customHeight="1">
      <c r="A25" s="111">
        <v>2.0</v>
      </c>
      <c r="B25" s="112" t="s">
        <v>336</v>
      </c>
      <c r="C25" s="112" t="s">
        <v>461</v>
      </c>
      <c r="D25" s="111">
        <v>0.0</v>
      </c>
      <c r="E25" s="112" t="s">
        <v>451</v>
      </c>
      <c r="F25" s="111">
        <v>3.0</v>
      </c>
      <c r="G25" s="112" t="s">
        <v>444</v>
      </c>
      <c r="H25" s="111">
        <v>3.0</v>
      </c>
      <c r="I25" s="112">
        <v>12.0</v>
      </c>
      <c r="J25" s="58"/>
      <c r="K25" s="110" t="s">
        <v>488</v>
      </c>
    </row>
    <row r="26" ht="77.25" customHeight="1">
      <c r="A26" s="111">
        <v>2.0</v>
      </c>
      <c r="B26" s="112" t="s">
        <v>333</v>
      </c>
      <c r="C26" s="112" t="s">
        <v>456</v>
      </c>
      <c r="D26" s="111">
        <v>3.0</v>
      </c>
      <c r="E26" s="112" t="s">
        <v>465</v>
      </c>
      <c r="F26" s="111">
        <v>3.0</v>
      </c>
      <c r="G26" s="112" t="s">
        <v>444</v>
      </c>
      <c r="H26" s="111">
        <v>3.0</v>
      </c>
      <c r="I26" s="112">
        <v>12.0</v>
      </c>
      <c r="J26" s="58"/>
      <c r="K26" s="110" t="s">
        <v>489</v>
      </c>
    </row>
    <row r="27" ht="77.25" customHeight="1">
      <c r="A27" s="111">
        <v>2.0</v>
      </c>
      <c r="B27" s="112" t="s">
        <v>321</v>
      </c>
      <c r="C27" s="112" t="s">
        <v>450</v>
      </c>
      <c r="D27" s="111"/>
      <c r="E27" s="112" t="s">
        <v>490</v>
      </c>
      <c r="F27" s="111"/>
      <c r="G27" s="112" t="s">
        <v>444</v>
      </c>
      <c r="H27" s="111"/>
      <c r="I27" s="112">
        <v>12.0</v>
      </c>
      <c r="J27" s="58"/>
      <c r="K27" s="110" t="s">
        <v>491</v>
      </c>
    </row>
    <row r="28" ht="77.25" customHeight="1">
      <c r="A28" s="111">
        <v>2.0</v>
      </c>
      <c r="B28" s="112" t="s">
        <v>362</v>
      </c>
      <c r="C28" s="112" t="s">
        <v>450</v>
      </c>
      <c r="D28" s="111">
        <v>3.0</v>
      </c>
      <c r="E28" s="112" t="s">
        <v>492</v>
      </c>
      <c r="F28" s="111">
        <v>3.0</v>
      </c>
      <c r="G28" s="112" t="s">
        <v>448</v>
      </c>
      <c r="H28" s="111">
        <v>3.0</v>
      </c>
      <c r="I28" s="112">
        <v>12.0</v>
      </c>
      <c r="J28" s="58"/>
      <c r="K28" s="110" t="s">
        <v>493</v>
      </c>
    </row>
    <row r="29" ht="77.25" customHeight="1">
      <c r="A29" s="111">
        <v>2.0</v>
      </c>
      <c r="B29" s="112" t="s">
        <v>324</v>
      </c>
      <c r="C29" s="112" t="s">
        <v>480</v>
      </c>
      <c r="D29" s="111">
        <v>3.0</v>
      </c>
      <c r="E29" s="112" t="s">
        <v>494</v>
      </c>
      <c r="F29" s="111">
        <v>3.0</v>
      </c>
      <c r="G29" s="112" t="s">
        <v>444</v>
      </c>
      <c r="H29" s="111">
        <v>3.0</v>
      </c>
      <c r="I29" s="112">
        <v>12.0</v>
      </c>
      <c r="J29" s="58"/>
      <c r="K29" s="110" t="s">
        <v>495</v>
      </c>
    </row>
    <row r="30" ht="77.25" customHeight="1">
      <c r="A30" s="111">
        <v>2.0</v>
      </c>
      <c r="B30" s="112" t="s">
        <v>347</v>
      </c>
      <c r="C30" s="112" t="s">
        <v>456</v>
      </c>
      <c r="D30" s="111">
        <v>3.0</v>
      </c>
      <c r="E30" s="112" t="s">
        <v>475</v>
      </c>
      <c r="F30" s="111">
        <v>3.0</v>
      </c>
      <c r="G30" s="112" t="s">
        <v>452</v>
      </c>
      <c r="H30" s="111">
        <v>3.0</v>
      </c>
      <c r="I30" s="112">
        <v>12.0</v>
      </c>
      <c r="J30" s="58"/>
      <c r="K30" s="110" t="s">
        <v>496</v>
      </c>
    </row>
    <row r="31" ht="77.25" customHeight="1">
      <c r="A31" s="111">
        <v>2.0</v>
      </c>
      <c r="B31" s="112" t="s">
        <v>344</v>
      </c>
      <c r="C31" s="112" t="s">
        <v>442</v>
      </c>
      <c r="D31" s="111">
        <v>3.0</v>
      </c>
      <c r="E31" s="112" t="s">
        <v>457</v>
      </c>
      <c r="F31" s="111">
        <v>3.0</v>
      </c>
      <c r="G31" s="112" t="s">
        <v>452</v>
      </c>
      <c r="H31" s="111">
        <v>3.0</v>
      </c>
      <c r="I31" s="112">
        <v>12.0</v>
      </c>
      <c r="J31" s="58"/>
      <c r="K31" s="110" t="s">
        <v>497</v>
      </c>
    </row>
    <row r="32" ht="77.25" customHeight="1">
      <c r="A32" s="111">
        <v>2.0</v>
      </c>
      <c r="B32" s="112" t="s">
        <v>348</v>
      </c>
      <c r="C32" s="112" t="s">
        <v>446</v>
      </c>
      <c r="D32" s="111">
        <v>3.0</v>
      </c>
      <c r="E32" s="112" t="s">
        <v>477</v>
      </c>
      <c r="F32" s="111">
        <v>3.0</v>
      </c>
      <c r="G32" s="112" t="s">
        <v>448</v>
      </c>
      <c r="H32" s="111">
        <v>3.0</v>
      </c>
      <c r="I32" s="112">
        <v>12.0</v>
      </c>
      <c r="J32" s="58"/>
      <c r="K32" s="110" t="s">
        <v>498</v>
      </c>
    </row>
    <row r="33" ht="77.25" customHeight="1">
      <c r="A33" s="111">
        <v>3.0</v>
      </c>
      <c r="B33" s="112" t="s">
        <v>355</v>
      </c>
      <c r="C33" s="112" t="s">
        <v>461</v>
      </c>
      <c r="D33" s="111"/>
      <c r="E33" s="112" t="s">
        <v>478</v>
      </c>
      <c r="F33" s="111"/>
      <c r="G33" s="112" t="s">
        <v>452</v>
      </c>
      <c r="H33" s="111"/>
      <c r="I33" s="112">
        <v>135.0</v>
      </c>
      <c r="J33" s="59"/>
      <c r="K33" s="113" t="s">
        <v>499</v>
      </c>
      <c r="L33" s="115"/>
    </row>
    <row r="34" ht="77.25" customHeight="1">
      <c r="A34" s="111">
        <v>3.0</v>
      </c>
      <c r="B34" s="112" t="s">
        <v>385</v>
      </c>
      <c r="C34" s="112" t="s">
        <v>500</v>
      </c>
      <c r="D34" s="116"/>
      <c r="E34" s="112" t="s">
        <v>465</v>
      </c>
      <c r="F34" s="116"/>
      <c r="G34" s="112" t="s">
        <v>452</v>
      </c>
      <c r="H34" s="116"/>
      <c r="I34" s="112">
        <v>135.0</v>
      </c>
      <c r="J34" s="59"/>
      <c r="K34" s="114"/>
      <c r="L34" s="64" t="s">
        <v>501</v>
      </c>
    </row>
    <row r="35" ht="77.25" customHeight="1">
      <c r="A35" s="111">
        <v>3.0</v>
      </c>
      <c r="B35" s="112" t="s">
        <v>367</v>
      </c>
      <c r="C35" s="112" t="s">
        <v>446</v>
      </c>
      <c r="D35" s="111">
        <v>9.0</v>
      </c>
      <c r="E35" s="112" t="s">
        <v>465</v>
      </c>
      <c r="F35" s="111">
        <v>9.0</v>
      </c>
      <c r="G35" s="112" t="s">
        <v>448</v>
      </c>
      <c r="H35" s="111">
        <v>9.0</v>
      </c>
      <c r="I35" s="112">
        <v>135.0</v>
      </c>
      <c r="J35" s="59"/>
      <c r="K35" s="110" t="s">
        <v>502</v>
      </c>
    </row>
    <row r="36" ht="77.25" customHeight="1">
      <c r="A36" s="111">
        <v>3.0</v>
      </c>
      <c r="B36" s="112" t="s">
        <v>353</v>
      </c>
      <c r="C36" s="112" t="s">
        <v>450</v>
      </c>
      <c r="D36" s="111"/>
      <c r="E36" s="112" t="s">
        <v>451</v>
      </c>
      <c r="F36" s="111"/>
      <c r="G36" s="112" t="s">
        <v>452</v>
      </c>
      <c r="H36" s="111"/>
      <c r="I36" s="112">
        <v>135.0</v>
      </c>
      <c r="J36" s="59"/>
      <c r="K36" s="110" t="s">
        <v>503</v>
      </c>
    </row>
    <row r="37" ht="77.25" customHeight="1">
      <c r="A37" s="111">
        <v>3.0</v>
      </c>
      <c r="B37" s="112" t="s">
        <v>464</v>
      </c>
      <c r="C37" s="112" t="s">
        <v>456</v>
      </c>
      <c r="D37" s="111">
        <v>3.0</v>
      </c>
      <c r="E37" s="112" t="s">
        <v>465</v>
      </c>
      <c r="F37" s="111">
        <v>3.0</v>
      </c>
      <c r="G37" s="112" t="s">
        <v>448</v>
      </c>
      <c r="H37" s="111"/>
      <c r="I37" s="112"/>
      <c r="J37" s="59"/>
      <c r="K37" s="110"/>
      <c r="L37" s="115"/>
    </row>
    <row r="38" ht="77.25" customHeight="1">
      <c r="A38" s="111">
        <v>3.0</v>
      </c>
      <c r="B38" s="112" t="s">
        <v>466</v>
      </c>
      <c r="C38" s="112" t="s">
        <v>456</v>
      </c>
      <c r="D38" s="111">
        <v>3.0</v>
      </c>
      <c r="E38" s="112" t="s">
        <v>467</v>
      </c>
      <c r="F38" s="111">
        <v>3.0</v>
      </c>
      <c r="G38" s="112" t="s">
        <v>448</v>
      </c>
      <c r="H38" s="111"/>
      <c r="I38" s="112"/>
      <c r="J38" s="59"/>
      <c r="K38" s="110"/>
      <c r="L38" s="115"/>
    </row>
    <row r="39" ht="77.25" customHeight="1">
      <c r="A39" s="111">
        <v>3.0</v>
      </c>
      <c r="B39" s="112" t="s">
        <v>468</v>
      </c>
      <c r="C39" s="112" t="s">
        <v>456</v>
      </c>
      <c r="D39" s="111">
        <v>3.0</v>
      </c>
      <c r="E39" s="112" t="s">
        <v>469</v>
      </c>
      <c r="F39" s="111">
        <v>3.0</v>
      </c>
      <c r="G39" s="112" t="s">
        <v>444</v>
      </c>
      <c r="H39" s="111"/>
      <c r="I39" s="112"/>
      <c r="J39" s="59"/>
      <c r="K39" s="110"/>
      <c r="L39" s="115"/>
    </row>
    <row r="40" ht="77.25" customHeight="1">
      <c r="A40" s="111">
        <v>3.0</v>
      </c>
      <c r="B40" s="112" t="s">
        <v>470</v>
      </c>
      <c r="C40" s="112" t="s">
        <v>456</v>
      </c>
      <c r="D40" s="111">
        <v>3.0</v>
      </c>
      <c r="E40" s="112" t="s">
        <v>471</v>
      </c>
      <c r="F40" s="111">
        <v>3.0</v>
      </c>
      <c r="G40" s="112" t="s">
        <v>444</v>
      </c>
      <c r="H40" s="111"/>
      <c r="I40" s="112"/>
      <c r="J40" s="59"/>
      <c r="K40" s="110"/>
      <c r="L40" s="115"/>
    </row>
    <row r="41" ht="77.25" customHeight="1">
      <c r="A41" s="111">
        <v>3.0</v>
      </c>
      <c r="B41" s="112" t="s">
        <v>472</v>
      </c>
      <c r="C41" s="112" t="s">
        <v>456</v>
      </c>
      <c r="D41" s="111">
        <v>3.0</v>
      </c>
      <c r="E41" s="112" t="s">
        <v>473</v>
      </c>
      <c r="F41" s="111">
        <v>3.0</v>
      </c>
      <c r="G41" s="112" t="s">
        <v>448</v>
      </c>
      <c r="H41" s="111"/>
      <c r="I41" s="112"/>
      <c r="J41" s="59"/>
      <c r="K41" s="110"/>
      <c r="L41" s="115"/>
    </row>
    <row r="42" ht="77.25" customHeight="1">
      <c r="A42" s="111">
        <v>3.0</v>
      </c>
      <c r="B42" s="112" t="s">
        <v>474</v>
      </c>
      <c r="C42" s="112" t="s">
        <v>456</v>
      </c>
      <c r="D42" s="111">
        <v>3.0</v>
      </c>
      <c r="E42" s="112" t="s">
        <v>475</v>
      </c>
      <c r="F42" s="111">
        <v>3.0</v>
      </c>
      <c r="G42" s="112" t="s">
        <v>452</v>
      </c>
      <c r="H42" s="111"/>
      <c r="I42" s="112"/>
      <c r="J42" s="59"/>
      <c r="K42" s="110"/>
      <c r="L42" s="115"/>
    </row>
    <row r="43" ht="77.25" customHeight="1">
      <c r="A43" s="111">
        <v>3.0</v>
      </c>
      <c r="B43" s="112" t="s">
        <v>476</v>
      </c>
      <c r="C43" s="112" t="s">
        <v>456</v>
      </c>
      <c r="D43" s="111">
        <v>3.0</v>
      </c>
      <c r="E43" s="112" t="s">
        <v>477</v>
      </c>
      <c r="F43" s="111">
        <v>3.0</v>
      </c>
      <c r="G43" s="112" t="s">
        <v>448</v>
      </c>
      <c r="H43" s="111"/>
      <c r="I43" s="112"/>
      <c r="J43" s="59"/>
      <c r="K43" s="110"/>
      <c r="L43" s="115"/>
    </row>
    <row r="44" ht="77.25" customHeight="1">
      <c r="A44" s="111">
        <v>3.0</v>
      </c>
      <c r="B44" s="112" t="s">
        <v>335</v>
      </c>
      <c r="C44" s="112" t="s">
        <v>442</v>
      </c>
      <c r="D44" s="111"/>
      <c r="E44" s="112" t="s">
        <v>471</v>
      </c>
      <c r="F44" s="111"/>
      <c r="G44" s="112" t="s">
        <v>448</v>
      </c>
      <c r="H44" s="111"/>
      <c r="I44" s="112">
        <v>135.0</v>
      </c>
      <c r="J44" s="59"/>
      <c r="K44" s="110" t="s">
        <v>504</v>
      </c>
    </row>
    <row r="45" ht="77.25" customHeight="1">
      <c r="A45" s="111">
        <v>3.0</v>
      </c>
      <c r="B45" s="112" t="s">
        <v>350</v>
      </c>
      <c r="C45" s="112" t="s">
        <v>456</v>
      </c>
      <c r="D45" s="111"/>
      <c r="E45" s="112" t="s">
        <v>505</v>
      </c>
      <c r="F45" s="111"/>
      <c r="G45" s="112" t="s">
        <v>448</v>
      </c>
      <c r="H45" s="111"/>
      <c r="I45" s="112">
        <v>135.0</v>
      </c>
      <c r="J45" s="59"/>
      <c r="K45" s="110" t="s">
        <v>506</v>
      </c>
    </row>
    <row r="46" ht="77.25" customHeight="1">
      <c r="A46" s="111">
        <v>3.0</v>
      </c>
      <c r="B46" s="112" t="s">
        <v>366</v>
      </c>
      <c r="C46" s="112" t="s">
        <v>442</v>
      </c>
      <c r="D46" s="111">
        <v>9.0</v>
      </c>
      <c r="E46" s="112" t="s">
        <v>454</v>
      </c>
      <c r="F46" s="111"/>
      <c r="G46" s="112" t="s">
        <v>452</v>
      </c>
      <c r="H46" s="111">
        <v>9.0</v>
      </c>
      <c r="I46" s="112">
        <v>135.0</v>
      </c>
      <c r="J46" s="59"/>
      <c r="K46" s="113" t="s">
        <v>507</v>
      </c>
    </row>
    <row r="47" ht="77.25" customHeight="1">
      <c r="A47" s="111">
        <v>3.0</v>
      </c>
      <c r="B47" s="112" t="s">
        <v>416</v>
      </c>
      <c r="C47" s="112" t="s">
        <v>442</v>
      </c>
      <c r="D47" s="111"/>
      <c r="E47" s="112" t="s">
        <v>459</v>
      </c>
      <c r="F47" s="111"/>
      <c r="G47" s="112" t="s">
        <v>452</v>
      </c>
      <c r="H47" s="111"/>
      <c r="I47" s="112">
        <v>135.0</v>
      </c>
      <c r="J47" s="59"/>
      <c r="K47" s="113" t="s">
        <v>508</v>
      </c>
    </row>
    <row r="48" ht="77.25" customHeight="1">
      <c r="A48" s="111">
        <v>3.0</v>
      </c>
      <c r="B48" s="112" t="s">
        <v>434</v>
      </c>
      <c r="C48" s="112" t="s">
        <v>446</v>
      </c>
      <c r="D48" s="116"/>
      <c r="E48" s="112" t="s">
        <v>473</v>
      </c>
      <c r="F48" s="116"/>
      <c r="G48" s="112" t="s">
        <v>448</v>
      </c>
      <c r="H48" s="116"/>
      <c r="I48" s="112">
        <v>135.0</v>
      </c>
      <c r="J48" s="59"/>
      <c r="K48" s="114"/>
    </row>
    <row r="49" ht="77.25" customHeight="1">
      <c r="A49" s="111">
        <v>3.0</v>
      </c>
      <c r="B49" s="112" t="s">
        <v>328</v>
      </c>
      <c r="C49" s="112" t="s">
        <v>450</v>
      </c>
      <c r="D49" s="111"/>
      <c r="E49" s="112" t="s">
        <v>509</v>
      </c>
      <c r="F49" s="111"/>
      <c r="G49" s="112" t="s">
        <v>452</v>
      </c>
      <c r="H49" s="111"/>
      <c r="I49" s="112">
        <v>135.0</v>
      </c>
      <c r="J49" s="59"/>
      <c r="K49" s="110" t="s">
        <v>510</v>
      </c>
    </row>
    <row r="50" ht="77.25" customHeight="1">
      <c r="A50" s="111">
        <v>3.0</v>
      </c>
      <c r="B50" s="112" t="s">
        <v>365</v>
      </c>
      <c r="C50" s="112" t="s">
        <v>456</v>
      </c>
      <c r="D50" s="111"/>
      <c r="E50" s="112" t="s">
        <v>511</v>
      </c>
      <c r="F50" s="111"/>
      <c r="G50" s="112" t="s">
        <v>452</v>
      </c>
      <c r="H50" s="111"/>
      <c r="I50" s="112">
        <v>135.0</v>
      </c>
      <c r="J50" s="59"/>
      <c r="K50" s="110" t="s">
        <v>512</v>
      </c>
    </row>
    <row r="51" ht="77.25" customHeight="1">
      <c r="A51" s="111">
        <v>3.0</v>
      </c>
      <c r="B51" s="112" t="s">
        <v>364</v>
      </c>
      <c r="C51" s="112" t="s">
        <v>456</v>
      </c>
      <c r="D51" s="111"/>
      <c r="E51" s="112" t="s">
        <v>513</v>
      </c>
      <c r="F51" s="111"/>
      <c r="G51" s="112" t="s">
        <v>444</v>
      </c>
      <c r="H51" s="111"/>
      <c r="I51" s="112">
        <v>135.0</v>
      </c>
      <c r="J51" s="59"/>
      <c r="K51" s="110" t="s">
        <v>514</v>
      </c>
    </row>
    <row r="52" ht="77.25" customHeight="1">
      <c r="A52" s="111">
        <v>3.0</v>
      </c>
      <c r="B52" s="112" t="s">
        <v>417</v>
      </c>
      <c r="C52" s="112" t="s">
        <v>463</v>
      </c>
      <c r="D52" s="111"/>
      <c r="E52" s="112" t="s">
        <v>515</v>
      </c>
      <c r="F52" s="111"/>
      <c r="G52" s="112" t="s">
        <v>452</v>
      </c>
      <c r="H52" s="111"/>
      <c r="I52" s="112">
        <v>135.0</v>
      </c>
      <c r="J52" s="59"/>
      <c r="K52" s="110" t="s">
        <v>516</v>
      </c>
    </row>
    <row r="53" ht="77.25" customHeight="1">
      <c r="A53" s="111">
        <v>3.0</v>
      </c>
      <c r="B53" s="112" t="s">
        <v>334</v>
      </c>
      <c r="C53" s="112" t="s">
        <v>450</v>
      </c>
      <c r="D53" s="111"/>
      <c r="E53" s="112" t="s">
        <v>469</v>
      </c>
      <c r="F53" s="111"/>
      <c r="G53" s="112" t="s">
        <v>444</v>
      </c>
      <c r="H53" s="111"/>
      <c r="I53" s="112">
        <v>135.0</v>
      </c>
      <c r="J53" s="59"/>
      <c r="K53" s="113" t="s">
        <v>507</v>
      </c>
    </row>
    <row r="54" ht="77.25" customHeight="1">
      <c r="A54" s="111">
        <v>3.0</v>
      </c>
      <c r="B54" s="112" t="s">
        <v>354</v>
      </c>
      <c r="C54" s="112" t="s">
        <v>480</v>
      </c>
      <c r="D54" s="111"/>
      <c r="E54" s="112" t="s">
        <v>485</v>
      </c>
      <c r="F54" s="111"/>
      <c r="G54" s="112" t="s">
        <v>444</v>
      </c>
      <c r="H54" s="111"/>
      <c r="I54" s="112">
        <v>135.0</v>
      </c>
      <c r="J54" s="59"/>
      <c r="K54" s="110" t="s">
        <v>517</v>
      </c>
    </row>
    <row r="55" ht="77.25" customHeight="1">
      <c r="A55" s="111">
        <v>3.0</v>
      </c>
      <c r="B55" s="112" t="s">
        <v>429</v>
      </c>
      <c r="C55" s="112" t="s">
        <v>480</v>
      </c>
      <c r="D55" s="111"/>
      <c r="E55" s="112" t="s">
        <v>518</v>
      </c>
      <c r="F55" s="111"/>
      <c r="G55" s="112" t="s">
        <v>452</v>
      </c>
      <c r="H55" s="111"/>
      <c r="I55" s="112">
        <v>135.0</v>
      </c>
      <c r="J55" s="59"/>
      <c r="K55" s="110" t="s">
        <v>519</v>
      </c>
      <c r="L55" s="64" t="s">
        <v>520</v>
      </c>
    </row>
    <row r="56" ht="77.25" customHeight="1">
      <c r="A56" s="111">
        <v>3.0</v>
      </c>
      <c r="B56" s="112" t="s">
        <v>329</v>
      </c>
      <c r="C56" s="112" t="s">
        <v>450</v>
      </c>
      <c r="D56" s="111"/>
      <c r="E56" s="112" t="s">
        <v>494</v>
      </c>
      <c r="F56" s="111"/>
      <c r="G56" s="112" t="s">
        <v>448</v>
      </c>
      <c r="H56" s="111"/>
      <c r="I56" s="112">
        <v>135.0</v>
      </c>
      <c r="J56" s="59"/>
      <c r="K56" s="110" t="s">
        <v>516</v>
      </c>
      <c r="L56" s="64" t="s">
        <v>520</v>
      </c>
    </row>
    <row r="57" ht="77.25" customHeight="1">
      <c r="A57" s="111">
        <v>3.0</v>
      </c>
      <c r="B57" s="112" t="s">
        <v>415</v>
      </c>
      <c r="C57" s="112" t="s">
        <v>442</v>
      </c>
      <c r="D57" s="111"/>
      <c r="E57" s="112" t="s">
        <v>443</v>
      </c>
      <c r="F57" s="111"/>
      <c r="G57" s="112" t="s">
        <v>452</v>
      </c>
      <c r="H57" s="111"/>
      <c r="I57" s="112">
        <v>135.0</v>
      </c>
      <c r="J57" s="59"/>
      <c r="K57" s="110" t="s">
        <v>521</v>
      </c>
    </row>
    <row r="58" ht="77.25" customHeight="1">
      <c r="A58" s="111">
        <v>3.0</v>
      </c>
      <c r="B58" s="112" t="s">
        <v>339</v>
      </c>
      <c r="C58" s="112" t="s">
        <v>446</v>
      </c>
      <c r="D58" s="111"/>
      <c r="E58" s="112" t="s">
        <v>477</v>
      </c>
      <c r="F58" s="111"/>
      <c r="G58" s="112" t="s">
        <v>452</v>
      </c>
      <c r="H58" s="111"/>
      <c r="I58" s="112">
        <v>135.0</v>
      </c>
      <c r="J58" s="59"/>
      <c r="K58" s="110" t="s">
        <v>510</v>
      </c>
    </row>
    <row r="59" ht="77.25" customHeight="1">
      <c r="A59" s="111">
        <v>3.0</v>
      </c>
      <c r="B59" s="112" t="s">
        <v>349</v>
      </c>
      <c r="C59" s="112" t="s">
        <v>463</v>
      </c>
      <c r="D59" s="111"/>
      <c r="E59" s="112" t="s">
        <v>447</v>
      </c>
      <c r="F59" s="111"/>
      <c r="G59" s="112" t="s">
        <v>444</v>
      </c>
      <c r="H59" s="111"/>
      <c r="I59" s="112">
        <v>135.0</v>
      </c>
      <c r="J59" s="59"/>
      <c r="K59" s="110" t="s">
        <v>517</v>
      </c>
    </row>
    <row r="60" ht="77.25" customHeight="1">
      <c r="A60" s="111">
        <v>3.0</v>
      </c>
      <c r="B60" s="112" t="s">
        <v>331</v>
      </c>
      <c r="C60" s="112" t="s">
        <v>446</v>
      </c>
      <c r="D60" s="111"/>
      <c r="E60" s="112" t="s">
        <v>457</v>
      </c>
      <c r="F60" s="111"/>
      <c r="G60" s="112" t="s">
        <v>444</v>
      </c>
      <c r="H60" s="111"/>
      <c r="I60" s="112">
        <v>135.0</v>
      </c>
      <c r="J60" s="59"/>
      <c r="K60" s="110" t="s">
        <v>508</v>
      </c>
    </row>
    <row r="61" ht="77.25" customHeight="1">
      <c r="A61" s="111">
        <v>3.0</v>
      </c>
      <c r="B61" s="112" t="s">
        <v>337</v>
      </c>
      <c r="C61" s="112" t="s">
        <v>456</v>
      </c>
      <c r="D61" s="111">
        <v>9.0</v>
      </c>
      <c r="E61" s="112" t="s">
        <v>475</v>
      </c>
      <c r="F61" s="111">
        <v>9.0</v>
      </c>
      <c r="G61" s="112" t="s">
        <v>452</v>
      </c>
      <c r="H61" s="111">
        <v>9.0</v>
      </c>
      <c r="I61" s="112">
        <v>135.0</v>
      </c>
      <c r="J61" s="59"/>
      <c r="K61" s="110" t="s">
        <v>522</v>
      </c>
    </row>
    <row r="62" ht="77.25" customHeight="1">
      <c r="A62" s="111">
        <v>3.0</v>
      </c>
      <c r="B62" s="112" t="s">
        <v>523</v>
      </c>
      <c r="C62" s="112" t="s">
        <v>500</v>
      </c>
      <c r="D62" s="111"/>
      <c r="E62" s="112" t="s">
        <v>473</v>
      </c>
      <c r="F62" s="111"/>
      <c r="G62" s="112" t="s">
        <v>452</v>
      </c>
      <c r="H62" s="111"/>
      <c r="I62" s="112">
        <v>135.0</v>
      </c>
      <c r="J62" s="59"/>
      <c r="K62" s="114"/>
    </row>
    <row r="63" ht="77.25" customHeight="1">
      <c r="A63" s="111">
        <v>3.0</v>
      </c>
      <c r="B63" s="112" t="s">
        <v>332</v>
      </c>
      <c r="C63" s="112" t="s">
        <v>480</v>
      </c>
      <c r="D63" s="111"/>
      <c r="E63" s="112" t="s">
        <v>467</v>
      </c>
      <c r="F63" s="111"/>
      <c r="G63" s="112" t="s">
        <v>452</v>
      </c>
      <c r="H63" s="111"/>
      <c r="I63" s="112">
        <v>135.0</v>
      </c>
      <c r="J63" s="59"/>
      <c r="K63" s="110" t="s">
        <v>524</v>
      </c>
    </row>
    <row r="64" ht="77.25" customHeight="1">
      <c r="A64" s="111">
        <v>3.0</v>
      </c>
      <c r="B64" s="112" t="s">
        <v>435</v>
      </c>
      <c r="C64" s="112" t="s">
        <v>461</v>
      </c>
      <c r="D64" s="111"/>
      <c r="E64" s="112" t="s">
        <v>490</v>
      </c>
      <c r="F64" s="111"/>
      <c r="G64" s="112" t="s">
        <v>444</v>
      </c>
      <c r="H64" s="111"/>
      <c r="I64" s="112">
        <v>135.0</v>
      </c>
      <c r="J64" s="59"/>
      <c r="K64" s="110" t="s">
        <v>525</v>
      </c>
      <c r="L64" s="115"/>
    </row>
    <row r="65" ht="77.25" customHeight="1">
      <c r="A65" s="111">
        <v>3.0</v>
      </c>
      <c r="B65" s="112" t="s">
        <v>363</v>
      </c>
      <c r="C65" s="112" t="s">
        <v>442</v>
      </c>
      <c r="D65" s="111"/>
      <c r="E65" s="112" t="s">
        <v>492</v>
      </c>
      <c r="F65" s="111"/>
      <c r="G65" s="112" t="s">
        <v>444</v>
      </c>
      <c r="H65" s="111"/>
      <c r="I65" s="112">
        <v>135.0</v>
      </c>
      <c r="J65" s="59"/>
      <c r="K65" s="110" t="s">
        <v>517</v>
      </c>
    </row>
    <row r="66" ht="77.25" customHeight="1">
      <c r="A66" s="111">
        <v>4.0</v>
      </c>
      <c r="B66" s="112" t="s">
        <v>430</v>
      </c>
      <c r="C66" s="112" t="s">
        <v>461</v>
      </c>
      <c r="D66" s="116"/>
      <c r="E66" s="112" t="s">
        <v>518</v>
      </c>
      <c r="F66" s="116"/>
      <c r="G66" s="112" t="s">
        <v>448</v>
      </c>
      <c r="H66" s="116"/>
      <c r="I66" s="117"/>
      <c r="J66" s="54"/>
      <c r="K66" s="114"/>
    </row>
    <row r="67" ht="77.25" customHeight="1">
      <c r="A67" s="111">
        <v>4.0</v>
      </c>
      <c r="B67" s="112" t="s">
        <v>387</v>
      </c>
      <c r="C67" s="112" t="s">
        <v>446</v>
      </c>
      <c r="D67" s="111"/>
      <c r="E67" s="112" t="s">
        <v>477</v>
      </c>
      <c r="F67" s="111"/>
      <c r="G67" s="112" t="s">
        <v>444</v>
      </c>
      <c r="H67" s="111"/>
      <c r="I67" s="112">
        <v>1440.0</v>
      </c>
      <c r="J67" s="54"/>
      <c r="K67" s="110" t="s">
        <v>510</v>
      </c>
    </row>
    <row r="68" ht="77.25" customHeight="1">
      <c r="A68" s="111">
        <v>4.0</v>
      </c>
      <c r="B68" s="112" t="s">
        <v>431</v>
      </c>
      <c r="C68" s="112" t="s">
        <v>442</v>
      </c>
      <c r="D68" s="116"/>
      <c r="E68" s="112" t="s">
        <v>518</v>
      </c>
      <c r="F68" s="116"/>
      <c r="G68" s="112" t="s">
        <v>444</v>
      </c>
      <c r="H68" s="116"/>
      <c r="I68" s="117"/>
      <c r="J68" s="54"/>
      <c r="K68" s="114"/>
    </row>
    <row r="69" ht="77.25" customHeight="1">
      <c r="A69" s="111">
        <v>4.0</v>
      </c>
      <c r="B69" s="112" t="s">
        <v>374</v>
      </c>
      <c r="C69" s="112" t="s">
        <v>461</v>
      </c>
      <c r="D69" s="111"/>
      <c r="E69" s="112" t="s">
        <v>494</v>
      </c>
      <c r="F69" s="111"/>
      <c r="G69" s="112" t="s">
        <v>452</v>
      </c>
      <c r="H69" s="111"/>
      <c r="I69" s="112">
        <v>1440.0</v>
      </c>
      <c r="J69" s="54"/>
      <c r="K69" s="114"/>
      <c r="L69" s="115"/>
    </row>
    <row r="70" ht="77.25" customHeight="1">
      <c r="A70" s="111">
        <v>4.0</v>
      </c>
      <c r="B70" s="112" t="s">
        <v>389</v>
      </c>
      <c r="C70" s="112" t="s">
        <v>442</v>
      </c>
      <c r="D70" s="111">
        <v>36.0</v>
      </c>
      <c r="E70" s="112" t="s">
        <v>459</v>
      </c>
      <c r="F70" s="111">
        <v>36.0</v>
      </c>
      <c r="G70" s="112" t="s">
        <v>448</v>
      </c>
      <c r="H70" s="111">
        <v>36.0</v>
      </c>
      <c r="I70" s="112">
        <v>1440.0</v>
      </c>
      <c r="J70" s="54"/>
      <c r="K70" s="110" t="s">
        <v>526</v>
      </c>
    </row>
    <row r="71" ht="77.25" customHeight="1">
      <c r="A71" s="111">
        <v>4.0</v>
      </c>
      <c r="B71" s="112" t="s">
        <v>424</v>
      </c>
      <c r="C71" s="112" t="s">
        <v>461</v>
      </c>
      <c r="D71" s="116"/>
      <c r="E71" s="112" t="s">
        <v>447</v>
      </c>
      <c r="F71" s="116"/>
      <c r="G71" s="112" t="s">
        <v>448</v>
      </c>
      <c r="H71" s="116"/>
      <c r="I71" s="117"/>
      <c r="J71" s="54"/>
      <c r="K71" s="114"/>
    </row>
    <row r="72" ht="77.25" customHeight="1">
      <c r="A72" s="111">
        <v>4.0</v>
      </c>
      <c r="B72" s="112" t="s">
        <v>527</v>
      </c>
      <c r="C72" s="112" t="s">
        <v>500</v>
      </c>
      <c r="D72" s="111"/>
      <c r="E72" s="112" t="s">
        <v>473</v>
      </c>
      <c r="F72" s="111"/>
      <c r="G72" s="112" t="s">
        <v>452</v>
      </c>
      <c r="H72" s="111"/>
      <c r="I72" s="112">
        <v>1440.0</v>
      </c>
      <c r="J72" s="54"/>
      <c r="K72" s="114"/>
    </row>
    <row r="73" ht="77.25" customHeight="1">
      <c r="A73" s="111">
        <v>4.0</v>
      </c>
      <c r="B73" s="112" t="s">
        <v>464</v>
      </c>
      <c r="C73" s="112" t="s">
        <v>456</v>
      </c>
      <c r="D73" s="111">
        <v>3.0</v>
      </c>
      <c r="E73" s="112" t="s">
        <v>465</v>
      </c>
      <c r="F73" s="111">
        <v>3.0</v>
      </c>
      <c r="G73" s="112" t="s">
        <v>448</v>
      </c>
      <c r="H73" s="116"/>
      <c r="I73" s="117"/>
      <c r="J73" s="54"/>
      <c r="K73" s="110"/>
      <c r="L73" s="13"/>
    </row>
    <row r="74" ht="77.25" customHeight="1">
      <c r="A74" s="111">
        <v>4.0</v>
      </c>
      <c r="B74" s="112" t="s">
        <v>466</v>
      </c>
      <c r="C74" s="112" t="s">
        <v>456</v>
      </c>
      <c r="D74" s="111">
        <v>3.0</v>
      </c>
      <c r="E74" s="112" t="s">
        <v>467</v>
      </c>
      <c r="F74" s="111">
        <v>3.0</v>
      </c>
      <c r="G74" s="112" t="s">
        <v>448</v>
      </c>
      <c r="H74" s="116"/>
      <c r="I74" s="117"/>
      <c r="J74" s="54"/>
      <c r="K74" s="110"/>
      <c r="L74" s="13"/>
    </row>
    <row r="75" ht="77.25" customHeight="1">
      <c r="A75" s="111">
        <v>4.0</v>
      </c>
      <c r="B75" s="112" t="s">
        <v>468</v>
      </c>
      <c r="C75" s="112" t="s">
        <v>456</v>
      </c>
      <c r="D75" s="111">
        <v>3.0</v>
      </c>
      <c r="E75" s="112" t="s">
        <v>469</v>
      </c>
      <c r="F75" s="111">
        <v>3.0</v>
      </c>
      <c r="G75" s="112" t="s">
        <v>444</v>
      </c>
      <c r="H75" s="116"/>
      <c r="I75" s="117"/>
      <c r="J75" s="54"/>
      <c r="K75" s="110"/>
      <c r="L75" s="13"/>
    </row>
    <row r="76" ht="77.25" customHeight="1">
      <c r="A76" s="111">
        <v>4.0</v>
      </c>
      <c r="B76" s="112" t="s">
        <v>470</v>
      </c>
      <c r="C76" s="112" t="s">
        <v>456</v>
      </c>
      <c r="D76" s="111">
        <v>3.0</v>
      </c>
      <c r="E76" s="112" t="s">
        <v>471</v>
      </c>
      <c r="F76" s="111">
        <v>3.0</v>
      </c>
      <c r="G76" s="112" t="s">
        <v>444</v>
      </c>
      <c r="H76" s="116"/>
      <c r="I76" s="117"/>
      <c r="J76" s="54"/>
      <c r="K76" s="110"/>
      <c r="L76" s="13"/>
    </row>
    <row r="77" ht="77.25" customHeight="1">
      <c r="A77" s="111">
        <v>4.0</v>
      </c>
      <c r="B77" s="112" t="s">
        <v>472</v>
      </c>
      <c r="C77" s="112" t="s">
        <v>456</v>
      </c>
      <c r="D77" s="111">
        <v>3.0</v>
      </c>
      <c r="E77" s="112" t="s">
        <v>473</v>
      </c>
      <c r="F77" s="111">
        <v>3.0</v>
      </c>
      <c r="G77" s="112" t="s">
        <v>448</v>
      </c>
      <c r="H77" s="116"/>
      <c r="I77" s="117"/>
      <c r="J77" s="54"/>
      <c r="K77" s="110"/>
      <c r="L77" s="13"/>
    </row>
    <row r="78" ht="77.25" customHeight="1">
      <c r="A78" s="111">
        <v>4.0</v>
      </c>
      <c r="B78" s="112" t="s">
        <v>474</v>
      </c>
      <c r="C78" s="112" t="s">
        <v>456</v>
      </c>
      <c r="D78" s="111">
        <v>3.0</v>
      </c>
      <c r="E78" s="112" t="s">
        <v>475</v>
      </c>
      <c r="F78" s="111">
        <v>3.0</v>
      </c>
      <c r="G78" s="112" t="s">
        <v>452</v>
      </c>
      <c r="H78" s="116"/>
      <c r="I78" s="117"/>
      <c r="J78" s="54"/>
      <c r="K78" s="110"/>
      <c r="L78" s="13"/>
    </row>
    <row r="79" ht="77.25" customHeight="1">
      <c r="A79" s="111">
        <v>4.0</v>
      </c>
      <c r="B79" s="112" t="s">
        <v>476</v>
      </c>
      <c r="C79" s="112" t="s">
        <v>456</v>
      </c>
      <c r="D79" s="111">
        <v>3.0</v>
      </c>
      <c r="E79" s="112" t="s">
        <v>477</v>
      </c>
      <c r="F79" s="111">
        <v>3.0</v>
      </c>
      <c r="G79" s="112" t="s">
        <v>448</v>
      </c>
      <c r="H79" s="116"/>
      <c r="I79" s="117"/>
      <c r="J79" s="54"/>
      <c r="K79" s="110"/>
      <c r="L79" s="13"/>
    </row>
    <row r="80" ht="77.25" customHeight="1">
      <c r="A80" s="111">
        <v>4.0</v>
      </c>
      <c r="B80" s="112" t="s">
        <v>528</v>
      </c>
      <c r="C80" s="112" t="s">
        <v>456</v>
      </c>
      <c r="D80" s="116"/>
      <c r="E80" s="112" t="s">
        <v>505</v>
      </c>
      <c r="F80" s="116"/>
      <c r="G80" s="112" t="s">
        <v>448</v>
      </c>
      <c r="H80" s="116"/>
      <c r="I80" s="117"/>
      <c r="J80" s="54"/>
      <c r="K80" s="114"/>
      <c r="L80" s="13" t="s">
        <v>529</v>
      </c>
    </row>
    <row r="81" ht="77.25" customHeight="1">
      <c r="A81" s="111">
        <v>4.0</v>
      </c>
      <c r="B81" s="112" t="s">
        <v>376</v>
      </c>
      <c r="C81" s="112" t="s">
        <v>480</v>
      </c>
      <c r="D81" s="111"/>
      <c r="E81" s="112" t="s">
        <v>467</v>
      </c>
      <c r="F81" s="111"/>
      <c r="G81" s="112" t="s">
        <v>444</v>
      </c>
      <c r="H81" s="111"/>
      <c r="I81" s="112">
        <v>1440.0</v>
      </c>
      <c r="J81" s="54"/>
      <c r="K81" s="110" t="s">
        <v>530</v>
      </c>
    </row>
    <row r="82" ht="77.25" customHeight="1">
      <c r="A82" s="111">
        <v>4.0</v>
      </c>
      <c r="B82" s="112" t="s">
        <v>418</v>
      </c>
      <c r="C82" s="112" t="s">
        <v>461</v>
      </c>
      <c r="D82" s="116"/>
      <c r="E82" s="112" t="s">
        <v>515</v>
      </c>
      <c r="F82" s="116"/>
      <c r="G82" s="112" t="s">
        <v>452</v>
      </c>
      <c r="H82" s="116"/>
      <c r="I82" s="112">
        <v>1440.0</v>
      </c>
      <c r="J82" s="54"/>
      <c r="K82" s="110" t="s">
        <v>517</v>
      </c>
    </row>
    <row r="83" ht="77.25" customHeight="1">
      <c r="A83" s="111">
        <v>4.0</v>
      </c>
      <c r="B83" s="112" t="s">
        <v>421</v>
      </c>
      <c r="C83" s="112" t="s">
        <v>450</v>
      </c>
      <c r="D83" s="111"/>
      <c r="E83" s="112" t="s">
        <v>451</v>
      </c>
      <c r="F83" s="111"/>
      <c r="G83" s="112" t="s">
        <v>452</v>
      </c>
      <c r="H83" s="111"/>
      <c r="I83" s="117"/>
      <c r="J83" s="54"/>
      <c r="K83" s="114"/>
    </row>
    <row r="84" ht="77.25" customHeight="1">
      <c r="A84" s="111">
        <v>4.0</v>
      </c>
      <c r="B84" s="112" t="s">
        <v>423</v>
      </c>
      <c r="C84" s="112" t="s">
        <v>531</v>
      </c>
      <c r="D84" s="116"/>
      <c r="E84" s="112" t="s">
        <v>461</v>
      </c>
      <c r="F84" s="116"/>
      <c r="G84" s="112" t="s">
        <v>452</v>
      </c>
      <c r="H84" s="116"/>
      <c r="I84" s="117"/>
      <c r="J84" s="54"/>
      <c r="K84" s="114"/>
    </row>
    <row r="85" ht="77.25" customHeight="1">
      <c r="A85" s="111">
        <v>4.0</v>
      </c>
      <c r="B85" s="112" t="s">
        <v>360</v>
      </c>
      <c r="C85" s="112" t="s">
        <v>450</v>
      </c>
      <c r="D85" s="111"/>
      <c r="E85" s="112" t="s">
        <v>469</v>
      </c>
      <c r="F85" s="111"/>
      <c r="G85" s="112" t="s">
        <v>444</v>
      </c>
      <c r="H85" s="111"/>
      <c r="I85" s="112">
        <v>1440.0</v>
      </c>
      <c r="J85" s="54"/>
      <c r="K85" s="114"/>
    </row>
    <row r="86" ht="77.25" customHeight="1">
      <c r="A86" s="111">
        <v>4.0</v>
      </c>
      <c r="B86" s="112" t="s">
        <v>425</v>
      </c>
      <c r="C86" s="112" t="s">
        <v>532</v>
      </c>
      <c r="D86" s="116"/>
      <c r="E86" s="112" t="s">
        <v>461</v>
      </c>
      <c r="F86" s="116"/>
      <c r="G86" s="112" t="s">
        <v>444</v>
      </c>
      <c r="H86" s="116"/>
      <c r="I86" s="117"/>
      <c r="J86" s="54"/>
      <c r="K86" s="114"/>
    </row>
    <row r="87" ht="77.25" customHeight="1">
      <c r="A87" s="111">
        <v>4.0</v>
      </c>
      <c r="B87" s="112" t="s">
        <v>390</v>
      </c>
      <c r="C87" s="112" t="s">
        <v>456</v>
      </c>
      <c r="D87" s="111"/>
      <c r="E87" s="112" t="s">
        <v>475</v>
      </c>
      <c r="F87" s="111"/>
      <c r="G87" s="112" t="s">
        <v>452</v>
      </c>
      <c r="H87" s="111"/>
      <c r="I87" s="112">
        <v>1440.0</v>
      </c>
      <c r="J87" s="54"/>
      <c r="K87" s="114"/>
    </row>
    <row r="88" ht="77.25" customHeight="1">
      <c r="A88" s="111">
        <v>4.0</v>
      </c>
      <c r="B88" s="112" t="s">
        <v>358</v>
      </c>
      <c r="C88" s="112" t="s">
        <v>450</v>
      </c>
      <c r="D88" s="116"/>
      <c r="E88" s="112" t="s">
        <v>473</v>
      </c>
      <c r="F88" s="116"/>
      <c r="G88" s="112" t="s">
        <v>448</v>
      </c>
      <c r="H88" s="116"/>
      <c r="I88" s="117"/>
      <c r="J88" s="54"/>
      <c r="K88" s="114"/>
    </row>
    <row r="89" ht="77.25" customHeight="1">
      <c r="A89" s="111">
        <v>4.0</v>
      </c>
      <c r="B89" s="112" t="s">
        <v>359</v>
      </c>
      <c r="C89" s="112" t="s">
        <v>446</v>
      </c>
      <c r="D89" s="116"/>
      <c r="E89" s="112" t="s">
        <v>443</v>
      </c>
      <c r="F89" s="116"/>
      <c r="G89" s="112" t="s">
        <v>452</v>
      </c>
      <c r="H89" s="116"/>
      <c r="I89" s="117"/>
      <c r="J89" s="54"/>
      <c r="K89" s="110" t="s">
        <v>516</v>
      </c>
      <c r="L89" s="64" t="s">
        <v>533</v>
      </c>
    </row>
    <row r="90" ht="77.25" customHeight="1">
      <c r="A90" s="111">
        <v>4.0</v>
      </c>
      <c r="B90" s="112" t="s">
        <v>391</v>
      </c>
      <c r="C90" s="112" t="s">
        <v>463</v>
      </c>
      <c r="D90" s="111"/>
      <c r="E90" s="112" t="s">
        <v>511</v>
      </c>
      <c r="F90" s="111"/>
      <c r="G90" s="112" t="s">
        <v>448</v>
      </c>
      <c r="H90" s="111"/>
      <c r="I90" s="117"/>
      <c r="J90" s="54"/>
      <c r="K90" s="110" t="s">
        <v>534</v>
      </c>
    </row>
    <row r="91" ht="77.25" customHeight="1">
      <c r="A91" s="111">
        <v>4.0</v>
      </c>
      <c r="B91" s="112" t="s">
        <v>427</v>
      </c>
      <c r="C91" s="112" t="s">
        <v>446</v>
      </c>
      <c r="D91" s="111"/>
      <c r="E91" s="112" t="s">
        <v>505</v>
      </c>
      <c r="F91" s="111"/>
      <c r="G91" s="112" t="s">
        <v>452</v>
      </c>
      <c r="H91" s="111"/>
      <c r="I91" s="112">
        <v>1440.0</v>
      </c>
      <c r="J91" s="54"/>
      <c r="K91" s="110" t="s">
        <v>535</v>
      </c>
    </row>
    <row r="92" ht="77.25" customHeight="1">
      <c r="A92" s="111">
        <v>4.0</v>
      </c>
      <c r="B92" s="112" t="s">
        <v>432</v>
      </c>
      <c r="C92" s="112" t="s">
        <v>461</v>
      </c>
      <c r="D92" s="111"/>
      <c r="E92" s="112" t="s">
        <v>511</v>
      </c>
      <c r="F92" s="111"/>
      <c r="G92" s="112" t="s">
        <v>448</v>
      </c>
      <c r="H92" s="111"/>
      <c r="I92" s="112">
        <v>1440.0</v>
      </c>
      <c r="J92" s="54"/>
      <c r="K92" s="110" t="s">
        <v>535</v>
      </c>
      <c r="L92" s="115"/>
    </row>
    <row r="93" ht="77.25" customHeight="1">
      <c r="A93" s="111">
        <v>4.0</v>
      </c>
      <c r="B93" s="112" t="s">
        <v>375</v>
      </c>
      <c r="C93" s="112" t="s">
        <v>456</v>
      </c>
      <c r="D93" s="111"/>
      <c r="E93" s="112" t="s">
        <v>509</v>
      </c>
      <c r="F93" s="111"/>
      <c r="G93" s="112" t="s">
        <v>452</v>
      </c>
      <c r="H93" s="111"/>
      <c r="I93" s="112">
        <v>1440.0</v>
      </c>
      <c r="J93" s="54"/>
      <c r="K93" s="110" t="s">
        <v>510</v>
      </c>
    </row>
    <row r="94" ht="77.25" customHeight="1">
      <c r="A94" s="111">
        <v>4.0</v>
      </c>
      <c r="B94" s="112" t="s">
        <v>536</v>
      </c>
      <c r="C94" s="112" t="s">
        <v>500</v>
      </c>
      <c r="D94" s="111"/>
      <c r="E94" s="112" t="s">
        <v>465</v>
      </c>
      <c r="F94" s="111"/>
      <c r="G94" s="112" t="s">
        <v>452</v>
      </c>
      <c r="H94" s="111"/>
      <c r="I94" s="112">
        <v>1440.0</v>
      </c>
      <c r="J94" s="54"/>
      <c r="K94" s="114"/>
      <c r="L94" s="64" t="s">
        <v>501</v>
      </c>
    </row>
    <row r="95" ht="77.25" customHeight="1">
      <c r="A95" s="111">
        <v>4.0</v>
      </c>
      <c r="B95" s="112" t="s">
        <v>426</v>
      </c>
      <c r="C95" s="112" t="s">
        <v>463</v>
      </c>
      <c r="D95" s="116"/>
      <c r="E95" s="112" t="s">
        <v>478</v>
      </c>
      <c r="F95" s="116"/>
      <c r="G95" s="112" t="s">
        <v>444</v>
      </c>
      <c r="H95" s="116"/>
      <c r="I95" s="117"/>
      <c r="J95" s="54"/>
      <c r="K95" s="114"/>
    </row>
    <row r="96" ht="77.25" customHeight="1">
      <c r="A96" s="111">
        <v>4.0</v>
      </c>
      <c r="B96" s="112" t="s">
        <v>386</v>
      </c>
      <c r="C96" s="112" t="s">
        <v>446</v>
      </c>
      <c r="D96" s="111"/>
      <c r="E96" s="112" t="s">
        <v>454</v>
      </c>
      <c r="F96" s="111"/>
      <c r="G96" s="112" t="s">
        <v>452</v>
      </c>
      <c r="H96" s="111"/>
      <c r="I96" s="112">
        <v>1440.0</v>
      </c>
      <c r="J96" s="54"/>
      <c r="K96" s="110" t="s">
        <v>503</v>
      </c>
    </row>
    <row r="97" ht="77.25" customHeight="1">
      <c r="A97" s="111">
        <v>4.0</v>
      </c>
      <c r="B97" s="112" t="s">
        <v>537</v>
      </c>
      <c r="C97" s="112" t="s">
        <v>446</v>
      </c>
      <c r="D97" s="116"/>
      <c r="E97" s="112" t="s">
        <v>509</v>
      </c>
      <c r="F97" s="116"/>
      <c r="G97" s="112" t="s">
        <v>448</v>
      </c>
      <c r="H97" s="116"/>
      <c r="I97" s="117"/>
      <c r="J97" s="54"/>
      <c r="K97" s="114"/>
      <c r="L97" s="13" t="s">
        <v>529</v>
      </c>
    </row>
    <row r="98" ht="77.25" customHeight="1">
      <c r="A98" s="111">
        <v>4.0</v>
      </c>
      <c r="B98" s="112" t="s">
        <v>388</v>
      </c>
      <c r="C98" s="112" t="s">
        <v>456</v>
      </c>
      <c r="D98" s="111"/>
      <c r="E98" s="112" t="s">
        <v>465</v>
      </c>
      <c r="F98" s="111"/>
      <c r="G98" s="112" t="s">
        <v>444</v>
      </c>
      <c r="H98" s="111"/>
      <c r="I98" s="112">
        <v>1440.0</v>
      </c>
      <c r="J98" s="54"/>
      <c r="K98" s="110" t="s">
        <v>517</v>
      </c>
    </row>
    <row r="99" ht="77.25" customHeight="1">
      <c r="A99" s="111">
        <v>4.0</v>
      </c>
      <c r="B99" s="112" t="s">
        <v>538</v>
      </c>
      <c r="C99" s="112" t="s">
        <v>442</v>
      </c>
      <c r="D99" s="111">
        <v>36.0</v>
      </c>
      <c r="E99" s="112" t="s">
        <v>471</v>
      </c>
      <c r="F99" s="111"/>
      <c r="G99" s="112" t="s">
        <v>452</v>
      </c>
      <c r="H99" s="111"/>
      <c r="I99" s="112">
        <v>1440.0</v>
      </c>
      <c r="J99" s="54"/>
      <c r="K99" s="110" t="s">
        <v>503</v>
      </c>
    </row>
    <row r="100" ht="77.25" customHeight="1">
      <c r="A100" s="111">
        <v>4.0</v>
      </c>
      <c r="B100" s="112" t="s">
        <v>377</v>
      </c>
      <c r="C100" s="112" t="s">
        <v>480</v>
      </c>
      <c r="D100" s="111"/>
      <c r="E100" s="112" t="s">
        <v>490</v>
      </c>
      <c r="F100" s="111"/>
      <c r="G100" s="112" t="s">
        <v>444</v>
      </c>
      <c r="H100" s="111"/>
      <c r="I100" s="117"/>
      <c r="J100" s="54"/>
      <c r="K100" s="114"/>
    </row>
    <row r="101" ht="77.25" customHeight="1">
      <c r="A101" s="111">
        <v>5.0</v>
      </c>
      <c r="B101" s="112" t="s">
        <v>378</v>
      </c>
      <c r="C101" s="112" t="s">
        <v>500</v>
      </c>
      <c r="D101" s="116"/>
      <c r="E101" s="112" t="s">
        <v>465</v>
      </c>
      <c r="F101" s="116"/>
      <c r="G101" s="112" t="s">
        <v>452</v>
      </c>
      <c r="H101" s="116"/>
      <c r="I101" s="117"/>
      <c r="J101" s="65"/>
      <c r="K101" s="114"/>
    </row>
    <row r="102" ht="77.25" customHeight="1">
      <c r="A102" s="111">
        <v>5.0</v>
      </c>
      <c r="B102" s="112" t="s">
        <v>393</v>
      </c>
      <c r="C102" s="112" t="s">
        <v>461</v>
      </c>
      <c r="D102" s="116"/>
      <c r="E102" s="112" t="s">
        <v>539</v>
      </c>
      <c r="F102" s="116"/>
      <c r="G102" s="112" t="s">
        <v>448</v>
      </c>
      <c r="H102" s="116"/>
      <c r="I102" s="117"/>
      <c r="J102" s="65"/>
      <c r="K102" s="114"/>
    </row>
    <row r="103" ht="77.25" customHeight="1">
      <c r="A103" s="111">
        <v>5.0</v>
      </c>
      <c r="B103" s="112" t="s">
        <v>395</v>
      </c>
      <c r="C103" s="112" t="s">
        <v>461</v>
      </c>
      <c r="D103" s="116"/>
      <c r="E103" s="112" t="s">
        <v>540</v>
      </c>
      <c r="F103" s="116"/>
      <c r="G103" s="112" t="s">
        <v>448</v>
      </c>
      <c r="H103" s="116"/>
      <c r="I103" s="117"/>
      <c r="J103" s="65"/>
      <c r="K103" s="114"/>
    </row>
    <row r="104" ht="77.25" customHeight="1">
      <c r="A104" s="111">
        <v>5.0</v>
      </c>
      <c r="B104" s="112" t="s">
        <v>400</v>
      </c>
      <c r="C104" s="112" t="s">
        <v>456</v>
      </c>
      <c r="D104" s="116"/>
      <c r="E104" s="112" t="s">
        <v>475</v>
      </c>
      <c r="F104" s="116"/>
      <c r="G104" s="112" t="s">
        <v>452</v>
      </c>
      <c r="H104" s="116"/>
      <c r="I104" s="117"/>
      <c r="J104" s="65"/>
      <c r="K104" s="114"/>
      <c r="L104" s="64" t="s">
        <v>501</v>
      </c>
    </row>
    <row r="105" ht="77.25" customHeight="1">
      <c r="A105" s="111">
        <v>5.0</v>
      </c>
      <c r="B105" s="112" t="s">
        <v>464</v>
      </c>
      <c r="C105" s="112" t="s">
        <v>456</v>
      </c>
      <c r="D105" s="111">
        <v>3.0</v>
      </c>
      <c r="E105" s="112" t="s">
        <v>465</v>
      </c>
      <c r="F105" s="111">
        <v>3.0</v>
      </c>
      <c r="G105" s="112" t="s">
        <v>448</v>
      </c>
      <c r="H105" s="116"/>
      <c r="I105" s="117"/>
      <c r="J105" s="65"/>
      <c r="K105" s="114"/>
    </row>
    <row r="106" ht="77.25" customHeight="1">
      <c r="A106" s="111">
        <v>5.0</v>
      </c>
      <c r="B106" s="112" t="s">
        <v>466</v>
      </c>
      <c r="C106" s="112" t="s">
        <v>456</v>
      </c>
      <c r="D106" s="111">
        <v>3.0</v>
      </c>
      <c r="E106" s="112" t="s">
        <v>467</v>
      </c>
      <c r="F106" s="111">
        <v>3.0</v>
      </c>
      <c r="G106" s="112" t="s">
        <v>448</v>
      </c>
      <c r="H106" s="116"/>
      <c r="I106" s="117"/>
      <c r="J106" s="65"/>
      <c r="K106" s="114"/>
    </row>
    <row r="107" ht="77.25" customHeight="1">
      <c r="A107" s="111">
        <v>5.0</v>
      </c>
      <c r="B107" s="112" t="s">
        <v>468</v>
      </c>
      <c r="C107" s="112" t="s">
        <v>456</v>
      </c>
      <c r="D107" s="111">
        <v>3.0</v>
      </c>
      <c r="E107" s="112" t="s">
        <v>469</v>
      </c>
      <c r="F107" s="111">
        <v>3.0</v>
      </c>
      <c r="G107" s="112" t="s">
        <v>444</v>
      </c>
      <c r="H107" s="116"/>
      <c r="I107" s="117"/>
      <c r="J107" s="65"/>
      <c r="K107" s="114"/>
    </row>
    <row r="108" ht="77.25" customHeight="1">
      <c r="A108" s="111">
        <v>5.0</v>
      </c>
      <c r="B108" s="112" t="s">
        <v>470</v>
      </c>
      <c r="C108" s="112" t="s">
        <v>456</v>
      </c>
      <c r="D108" s="111">
        <v>3.0</v>
      </c>
      <c r="E108" s="112" t="s">
        <v>471</v>
      </c>
      <c r="F108" s="111">
        <v>3.0</v>
      </c>
      <c r="G108" s="112" t="s">
        <v>444</v>
      </c>
      <c r="H108" s="116"/>
      <c r="I108" s="117"/>
      <c r="J108" s="65"/>
      <c r="K108" s="114"/>
    </row>
    <row r="109" ht="77.25" customHeight="1">
      <c r="A109" s="111">
        <v>5.0</v>
      </c>
      <c r="B109" s="112" t="s">
        <v>472</v>
      </c>
      <c r="C109" s="112" t="s">
        <v>456</v>
      </c>
      <c r="D109" s="111">
        <v>3.0</v>
      </c>
      <c r="E109" s="112" t="s">
        <v>473</v>
      </c>
      <c r="F109" s="111">
        <v>3.0</v>
      </c>
      <c r="G109" s="112" t="s">
        <v>448</v>
      </c>
      <c r="H109" s="116"/>
      <c r="I109" s="117"/>
      <c r="J109" s="65"/>
      <c r="K109" s="114"/>
    </row>
    <row r="110" ht="77.25" customHeight="1">
      <c r="A110" s="111">
        <v>5.0</v>
      </c>
      <c r="B110" s="112" t="s">
        <v>474</v>
      </c>
      <c r="C110" s="112" t="s">
        <v>456</v>
      </c>
      <c r="D110" s="111">
        <v>3.0</v>
      </c>
      <c r="E110" s="112" t="s">
        <v>475</v>
      </c>
      <c r="F110" s="111">
        <v>3.0</v>
      </c>
      <c r="G110" s="112" t="s">
        <v>452</v>
      </c>
      <c r="H110" s="116"/>
      <c r="I110" s="117"/>
      <c r="J110" s="65"/>
      <c r="K110" s="114"/>
    </row>
    <row r="111" ht="77.25" customHeight="1">
      <c r="A111" s="111">
        <v>5.0</v>
      </c>
      <c r="B111" s="112" t="s">
        <v>476</v>
      </c>
      <c r="C111" s="112" t="s">
        <v>456</v>
      </c>
      <c r="D111" s="111">
        <v>3.0</v>
      </c>
      <c r="E111" s="112" t="s">
        <v>477</v>
      </c>
      <c r="F111" s="111">
        <v>3.0</v>
      </c>
      <c r="G111" s="112" t="s">
        <v>448</v>
      </c>
      <c r="H111" s="116"/>
      <c r="I111" s="117"/>
      <c r="J111" s="65"/>
      <c r="K111" s="114"/>
    </row>
    <row r="112" ht="77.25" customHeight="1">
      <c r="A112" s="111">
        <v>5.0</v>
      </c>
      <c r="B112" s="112" t="s">
        <v>383</v>
      </c>
      <c r="C112" s="112" t="s">
        <v>500</v>
      </c>
      <c r="D112" s="116"/>
      <c r="E112" s="112" t="s">
        <v>473</v>
      </c>
      <c r="F112" s="116"/>
      <c r="G112" s="112" t="s">
        <v>444</v>
      </c>
      <c r="H112" s="116"/>
      <c r="I112" s="117"/>
      <c r="J112" s="65"/>
      <c r="K112" s="114"/>
    </row>
    <row r="113" ht="77.25" customHeight="1">
      <c r="A113" s="111">
        <v>5.0</v>
      </c>
      <c r="B113" s="112" t="s">
        <v>401</v>
      </c>
      <c r="C113" s="112" t="s">
        <v>456</v>
      </c>
      <c r="D113" s="116"/>
      <c r="E113" s="112" t="s">
        <v>477</v>
      </c>
      <c r="F113" s="116"/>
      <c r="G113" s="112" t="s">
        <v>448</v>
      </c>
      <c r="H113" s="116"/>
      <c r="I113" s="117"/>
      <c r="J113" s="65"/>
      <c r="K113" s="114"/>
    </row>
    <row r="114" ht="77.25" customHeight="1">
      <c r="A114" s="111">
        <v>5.0</v>
      </c>
      <c r="B114" s="112" t="s">
        <v>399</v>
      </c>
      <c r="C114" s="112" t="s">
        <v>461</v>
      </c>
      <c r="D114" s="116"/>
      <c r="E114" s="112" t="s">
        <v>541</v>
      </c>
      <c r="F114" s="116"/>
      <c r="G114" s="112" t="s">
        <v>452</v>
      </c>
      <c r="H114" s="116"/>
      <c r="I114" s="117"/>
      <c r="J114" s="65"/>
      <c r="K114" s="114"/>
    </row>
    <row r="115" ht="77.25" customHeight="1">
      <c r="A115" s="111">
        <v>5.0</v>
      </c>
      <c r="B115" s="112" t="s">
        <v>396</v>
      </c>
      <c r="C115" s="112" t="s">
        <v>456</v>
      </c>
      <c r="D115" s="116"/>
      <c r="E115" s="112" t="s">
        <v>469</v>
      </c>
      <c r="F115" s="116"/>
      <c r="G115" s="112" t="s">
        <v>444</v>
      </c>
      <c r="H115" s="116"/>
      <c r="I115" s="117"/>
      <c r="J115" s="65"/>
      <c r="K115" s="114"/>
    </row>
    <row r="116" ht="77.25" customHeight="1">
      <c r="A116" s="111">
        <v>5.0</v>
      </c>
      <c r="B116" s="112" t="s">
        <v>436</v>
      </c>
      <c r="C116" s="112" t="s">
        <v>456</v>
      </c>
      <c r="D116" s="116"/>
      <c r="E116" s="112" t="s">
        <v>490</v>
      </c>
      <c r="F116" s="116"/>
      <c r="G116" s="112" t="s">
        <v>452</v>
      </c>
      <c r="H116" s="116"/>
      <c r="I116" s="117"/>
      <c r="J116" s="65"/>
      <c r="K116" s="114"/>
      <c r="L116" s="64" t="s">
        <v>542</v>
      </c>
    </row>
    <row r="117" ht="77.25" customHeight="1">
      <c r="A117" s="111">
        <v>5.0</v>
      </c>
      <c r="B117" s="112" t="s">
        <v>420</v>
      </c>
      <c r="C117" s="112" t="s">
        <v>461</v>
      </c>
      <c r="D117" s="116"/>
      <c r="E117" s="112" t="s">
        <v>515</v>
      </c>
      <c r="F117" s="116"/>
      <c r="G117" s="112" t="s">
        <v>444</v>
      </c>
      <c r="H117" s="116"/>
      <c r="I117" s="117"/>
      <c r="J117" s="65"/>
      <c r="K117" s="114"/>
    </row>
    <row r="118" ht="77.25" customHeight="1">
      <c r="A118" s="111">
        <v>5.0</v>
      </c>
      <c r="B118" s="112" t="s">
        <v>370</v>
      </c>
      <c r="C118" s="112" t="s">
        <v>456</v>
      </c>
      <c r="D118" s="116"/>
      <c r="E118" s="112" t="s">
        <v>505</v>
      </c>
      <c r="F118" s="116"/>
      <c r="G118" s="112" t="s">
        <v>448</v>
      </c>
      <c r="H118" s="116"/>
      <c r="I118" s="117"/>
      <c r="J118" s="65"/>
      <c r="K118" s="114"/>
    </row>
    <row r="119" ht="77.25" customHeight="1">
      <c r="A119" s="111">
        <v>5.0</v>
      </c>
      <c r="B119" s="112" t="s">
        <v>368</v>
      </c>
      <c r="C119" s="112" t="s">
        <v>446</v>
      </c>
      <c r="D119" s="116"/>
      <c r="E119" s="112" t="s">
        <v>540</v>
      </c>
      <c r="F119" s="116"/>
      <c r="G119" s="112" t="s">
        <v>448</v>
      </c>
      <c r="H119" s="116"/>
      <c r="I119" s="117"/>
      <c r="J119" s="65"/>
      <c r="K119" s="114"/>
    </row>
    <row r="120" ht="77.25" customHeight="1">
      <c r="A120" s="111">
        <v>5.0</v>
      </c>
      <c r="B120" s="112" t="s">
        <v>371</v>
      </c>
      <c r="C120" s="112" t="s">
        <v>480</v>
      </c>
      <c r="D120" s="116"/>
      <c r="E120" s="112" t="s">
        <v>515</v>
      </c>
      <c r="F120" s="116"/>
      <c r="G120" s="112" t="s">
        <v>452</v>
      </c>
      <c r="H120" s="116"/>
      <c r="I120" s="117"/>
      <c r="J120" s="65"/>
      <c r="K120" s="114"/>
    </row>
    <row r="121" ht="77.25" customHeight="1">
      <c r="A121" s="111">
        <v>5.0</v>
      </c>
      <c r="B121" s="112" t="s">
        <v>382</v>
      </c>
      <c r="C121" s="112" t="s">
        <v>461</v>
      </c>
      <c r="D121" s="116"/>
      <c r="E121" s="112" t="s">
        <v>509</v>
      </c>
      <c r="F121" s="116"/>
      <c r="G121" s="112" t="s">
        <v>452</v>
      </c>
      <c r="H121" s="116"/>
      <c r="I121" s="117"/>
      <c r="J121" s="65"/>
      <c r="K121" s="114"/>
    </row>
    <row r="122" ht="77.25" customHeight="1">
      <c r="A122" s="111">
        <v>5.0</v>
      </c>
      <c r="B122" s="112" t="s">
        <v>398</v>
      </c>
      <c r="C122" s="112" t="s">
        <v>446</v>
      </c>
      <c r="D122" s="116"/>
      <c r="E122" s="112" t="s">
        <v>443</v>
      </c>
      <c r="F122" s="116"/>
      <c r="G122" s="112" t="s">
        <v>444</v>
      </c>
      <c r="H122" s="116"/>
      <c r="I122" s="117"/>
      <c r="J122" s="65"/>
      <c r="K122" s="114"/>
    </row>
    <row r="123" ht="77.25" customHeight="1">
      <c r="A123" s="111">
        <v>5.0</v>
      </c>
      <c r="B123" s="112" t="s">
        <v>422</v>
      </c>
      <c r="C123" s="112" t="s">
        <v>461</v>
      </c>
      <c r="D123" s="116"/>
      <c r="E123" s="112" t="s">
        <v>451</v>
      </c>
      <c r="F123" s="116"/>
      <c r="G123" s="112" t="s">
        <v>448</v>
      </c>
      <c r="H123" s="116"/>
      <c r="I123" s="117"/>
      <c r="J123" s="65"/>
      <c r="K123" s="114"/>
    </row>
    <row r="124" ht="77.25" customHeight="1">
      <c r="A124" s="111">
        <v>5.0</v>
      </c>
      <c r="B124" s="112" t="s">
        <v>397</v>
      </c>
      <c r="C124" s="112" t="s">
        <v>456</v>
      </c>
      <c r="D124" s="116"/>
      <c r="E124" s="112" t="s">
        <v>471</v>
      </c>
      <c r="F124" s="116"/>
      <c r="G124" s="112" t="s">
        <v>448</v>
      </c>
      <c r="H124" s="116"/>
      <c r="I124" s="117"/>
      <c r="J124" s="65"/>
      <c r="K124" s="114"/>
    </row>
    <row r="125" ht="77.25" customHeight="1">
      <c r="A125" s="111">
        <v>5.0</v>
      </c>
      <c r="B125" s="112" t="s">
        <v>392</v>
      </c>
      <c r="C125" s="112" t="s">
        <v>456</v>
      </c>
      <c r="D125" s="116"/>
      <c r="E125" s="112" t="s">
        <v>465</v>
      </c>
      <c r="F125" s="116"/>
      <c r="G125" s="112" t="s">
        <v>444</v>
      </c>
      <c r="H125" s="116"/>
      <c r="I125" s="117"/>
      <c r="J125" s="65"/>
      <c r="K125" s="114"/>
    </row>
    <row r="126" ht="77.25" customHeight="1">
      <c r="A126" s="111">
        <v>5.0</v>
      </c>
      <c r="B126" s="112" t="s">
        <v>543</v>
      </c>
      <c r="C126" s="112" t="s">
        <v>461</v>
      </c>
      <c r="D126" s="116"/>
      <c r="E126" s="112" t="s">
        <v>461</v>
      </c>
      <c r="F126" s="116"/>
      <c r="G126" s="112" t="s">
        <v>448</v>
      </c>
      <c r="H126" s="116"/>
      <c r="I126" s="117"/>
      <c r="J126" s="65"/>
      <c r="K126" s="114"/>
    </row>
    <row r="127" ht="77.25" customHeight="1">
      <c r="A127" s="111">
        <v>5.0</v>
      </c>
      <c r="B127" s="112" t="s">
        <v>428</v>
      </c>
      <c r="C127" s="112" t="s">
        <v>463</v>
      </c>
      <c r="D127" s="116"/>
      <c r="E127" s="112" t="s">
        <v>485</v>
      </c>
      <c r="F127" s="116"/>
      <c r="G127" s="112" t="s">
        <v>448</v>
      </c>
      <c r="H127" s="116"/>
      <c r="I127" s="117"/>
      <c r="J127" s="65"/>
      <c r="K127" s="114"/>
    </row>
    <row r="128" ht="77.25" customHeight="1">
      <c r="A128" s="111">
        <v>5.0</v>
      </c>
      <c r="B128" s="112" t="s">
        <v>373</v>
      </c>
      <c r="C128" s="112" t="s">
        <v>450</v>
      </c>
      <c r="D128" s="111">
        <v>180.0</v>
      </c>
      <c r="E128" s="112" t="s">
        <v>451</v>
      </c>
      <c r="F128" s="111"/>
      <c r="G128" s="112" t="s">
        <v>452</v>
      </c>
      <c r="H128" s="111"/>
      <c r="I128" s="112">
        <v>13500.0</v>
      </c>
      <c r="J128" s="65"/>
      <c r="K128" s="114"/>
    </row>
    <row r="129" ht="77.25" customHeight="1">
      <c r="A129" s="111">
        <v>5.0</v>
      </c>
      <c r="B129" s="112" t="s">
        <v>544</v>
      </c>
      <c r="C129" s="112" t="s">
        <v>500</v>
      </c>
      <c r="D129" s="116"/>
      <c r="E129" s="112" t="s">
        <v>473</v>
      </c>
      <c r="F129" s="116"/>
      <c r="G129" s="112" t="s">
        <v>452</v>
      </c>
      <c r="H129" s="116"/>
      <c r="I129" s="117"/>
      <c r="J129" s="65"/>
      <c r="K129" s="114"/>
    </row>
    <row r="130" ht="77.25" customHeight="1">
      <c r="A130" s="111">
        <v>5.0</v>
      </c>
      <c r="B130" s="112" t="s">
        <v>545</v>
      </c>
      <c r="C130" s="112" t="s">
        <v>450</v>
      </c>
      <c r="D130" s="116"/>
      <c r="E130" s="112" t="s">
        <v>447</v>
      </c>
      <c r="F130" s="116"/>
      <c r="G130" s="112" t="s">
        <v>448</v>
      </c>
      <c r="H130" s="116"/>
      <c r="I130" s="117"/>
      <c r="J130" s="65"/>
      <c r="K130" s="114"/>
    </row>
    <row r="131" ht="77.25" customHeight="1">
      <c r="A131" s="111">
        <v>5.0</v>
      </c>
      <c r="B131" s="112" t="s">
        <v>546</v>
      </c>
      <c r="C131" s="112" t="s">
        <v>446</v>
      </c>
      <c r="D131" s="116"/>
      <c r="E131" s="112" t="s">
        <v>539</v>
      </c>
      <c r="F131" s="116"/>
      <c r="G131" s="112" t="s">
        <v>444</v>
      </c>
      <c r="H131" s="116"/>
      <c r="I131" s="117"/>
      <c r="J131" s="65"/>
      <c r="K131" s="114"/>
    </row>
    <row r="132" ht="77.25" customHeight="1">
      <c r="A132" s="111">
        <v>5.0</v>
      </c>
      <c r="B132" s="112" t="s">
        <v>394</v>
      </c>
      <c r="C132" s="112" t="s">
        <v>547</v>
      </c>
      <c r="D132" s="116"/>
      <c r="E132" s="112" t="s">
        <v>467</v>
      </c>
      <c r="F132" s="116"/>
      <c r="G132" s="112" t="s">
        <v>448</v>
      </c>
      <c r="H132" s="116"/>
      <c r="I132" s="117"/>
      <c r="J132" s="65"/>
      <c r="K132" s="114"/>
    </row>
    <row r="133" ht="77.25" customHeight="1">
      <c r="A133" s="111">
        <v>5.0</v>
      </c>
      <c r="B133" s="112" t="s">
        <v>372</v>
      </c>
      <c r="C133" s="112" t="s">
        <v>446</v>
      </c>
      <c r="D133" s="116"/>
      <c r="E133" s="112" t="s">
        <v>513</v>
      </c>
      <c r="F133" s="116"/>
      <c r="G133" s="112" t="s">
        <v>448</v>
      </c>
      <c r="H133" s="116"/>
      <c r="I133" s="117"/>
      <c r="J133" s="65"/>
      <c r="K133" s="114"/>
    </row>
    <row r="134" ht="77.25" customHeight="1">
      <c r="A134" s="111">
        <v>5.0</v>
      </c>
      <c r="B134" s="112" t="s">
        <v>433</v>
      </c>
      <c r="C134" s="112" t="s">
        <v>456</v>
      </c>
      <c r="D134" s="116"/>
      <c r="E134" s="112" t="s">
        <v>518</v>
      </c>
      <c r="F134" s="116"/>
      <c r="G134" s="112" t="s">
        <v>448</v>
      </c>
      <c r="H134" s="116"/>
      <c r="I134" s="117"/>
      <c r="J134" s="65"/>
      <c r="K134" s="114"/>
    </row>
    <row r="135" ht="77.25" customHeight="1">
      <c r="A135" s="111">
        <v>5.0</v>
      </c>
      <c r="B135" s="112" t="s">
        <v>369</v>
      </c>
      <c r="C135" s="112" t="s">
        <v>461</v>
      </c>
      <c r="D135" s="116"/>
      <c r="E135" s="112" t="s">
        <v>548</v>
      </c>
      <c r="F135" s="116"/>
      <c r="G135" s="112" t="s">
        <v>444</v>
      </c>
      <c r="H135" s="116"/>
      <c r="I135" s="117"/>
      <c r="J135" s="65"/>
      <c r="K135" s="114"/>
    </row>
    <row r="136" ht="77.25" customHeight="1">
      <c r="A136" s="111">
        <v>6.0</v>
      </c>
      <c r="B136" s="112" t="s">
        <v>411</v>
      </c>
      <c r="C136" s="112" t="s">
        <v>450</v>
      </c>
      <c r="D136" s="116"/>
      <c r="E136" s="112" t="s">
        <v>492</v>
      </c>
      <c r="F136" s="116"/>
      <c r="G136" s="112" t="s">
        <v>444</v>
      </c>
      <c r="H136" s="116"/>
      <c r="I136" s="117"/>
      <c r="J136" s="63"/>
      <c r="K136" s="114"/>
    </row>
    <row r="137" ht="77.25" customHeight="1">
      <c r="A137" s="111">
        <v>6.0</v>
      </c>
      <c r="B137" s="112" t="s">
        <v>412</v>
      </c>
      <c r="C137" s="112" t="s">
        <v>456</v>
      </c>
      <c r="D137" s="116"/>
      <c r="E137" s="112" t="s">
        <v>475</v>
      </c>
      <c r="F137" s="116"/>
      <c r="G137" s="112" t="s">
        <v>452</v>
      </c>
      <c r="H137" s="116"/>
      <c r="I137" s="117"/>
      <c r="J137" s="63"/>
      <c r="K137" s="110" t="s">
        <v>549</v>
      </c>
    </row>
    <row r="138" ht="77.25" customHeight="1">
      <c r="A138" s="111">
        <v>6.0</v>
      </c>
      <c r="B138" s="112" t="s">
        <v>408</v>
      </c>
      <c r="C138" s="112" t="s">
        <v>456</v>
      </c>
      <c r="D138" s="116"/>
      <c r="E138" s="112" t="s">
        <v>471</v>
      </c>
      <c r="F138" s="116"/>
      <c r="G138" s="112" t="s">
        <v>448</v>
      </c>
      <c r="H138" s="116"/>
      <c r="I138" s="117"/>
      <c r="J138" s="63"/>
      <c r="K138" s="110" t="s">
        <v>549</v>
      </c>
    </row>
    <row r="139" ht="77.25" customHeight="1">
      <c r="A139" s="111">
        <v>6.0</v>
      </c>
      <c r="B139" s="112" t="s">
        <v>413</v>
      </c>
      <c r="C139" s="112" t="s">
        <v>456</v>
      </c>
      <c r="D139" s="116"/>
      <c r="E139" s="112" t="s">
        <v>477</v>
      </c>
      <c r="F139" s="116"/>
      <c r="G139" s="112" t="s">
        <v>448</v>
      </c>
      <c r="H139" s="116"/>
      <c r="I139" s="117"/>
      <c r="J139" s="63"/>
      <c r="K139" s="110" t="s">
        <v>549</v>
      </c>
    </row>
    <row r="140" ht="77.25" customHeight="1">
      <c r="A140" s="111">
        <v>6.0</v>
      </c>
      <c r="B140" s="112" t="s">
        <v>550</v>
      </c>
      <c r="C140" s="112" t="s">
        <v>480</v>
      </c>
      <c r="D140" s="116"/>
      <c r="E140" s="112" t="s">
        <v>515</v>
      </c>
      <c r="F140" s="116"/>
      <c r="G140" s="112" t="s">
        <v>452</v>
      </c>
      <c r="H140" s="116"/>
      <c r="I140" s="117"/>
      <c r="J140" s="63"/>
      <c r="K140" s="114"/>
    </row>
    <row r="141" ht="77.25" customHeight="1">
      <c r="A141" s="111">
        <v>6.0</v>
      </c>
      <c r="B141" s="112" t="s">
        <v>380</v>
      </c>
      <c r="C141" s="112" t="s">
        <v>461</v>
      </c>
      <c r="D141" s="116"/>
      <c r="E141" s="112" t="s">
        <v>551</v>
      </c>
      <c r="F141" s="116"/>
      <c r="G141" s="112" t="s">
        <v>444</v>
      </c>
      <c r="H141" s="116"/>
      <c r="I141" s="117"/>
      <c r="J141" s="63"/>
      <c r="K141" s="114"/>
      <c r="L141" s="64" t="s">
        <v>552</v>
      </c>
    </row>
    <row r="142" ht="77.25" customHeight="1">
      <c r="A142" s="111">
        <v>6.0</v>
      </c>
      <c r="B142" s="112" t="s">
        <v>553</v>
      </c>
      <c r="C142" s="112" t="s">
        <v>461</v>
      </c>
      <c r="D142" s="116"/>
      <c r="E142" s="112" t="s">
        <v>539</v>
      </c>
      <c r="F142" s="116"/>
      <c r="G142" s="112" t="s">
        <v>452</v>
      </c>
      <c r="H142" s="116"/>
      <c r="I142" s="117"/>
      <c r="J142" s="63"/>
      <c r="K142" s="114"/>
      <c r="L142" s="13" t="s">
        <v>554</v>
      </c>
    </row>
    <row r="143" ht="77.25" customHeight="1">
      <c r="A143" s="111">
        <v>6.0</v>
      </c>
      <c r="B143" s="112" t="s">
        <v>555</v>
      </c>
      <c r="C143" s="112" t="s">
        <v>461</v>
      </c>
      <c r="D143" s="116"/>
      <c r="E143" s="112" t="s">
        <v>551</v>
      </c>
      <c r="F143" s="116"/>
      <c r="G143" s="112" t="s">
        <v>448</v>
      </c>
      <c r="H143" s="116"/>
      <c r="I143" s="117"/>
      <c r="J143" s="63"/>
      <c r="K143" s="110"/>
      <c r="L143" s="13" t="s">
        <v>556</v>
      </c>
    </row>
    <row r="144" ht="77.25" customHeight="1">
      <c r="A144" s="111">
        <v>6.0</v>
      </c>
      <c r="B144" s="112" t="s">
        <v>381</v>
      </c>
      <c r="C144" s="112" t="s">
        <v>456</v>
      </c>
      <c r="D144" s="116"/>
      <c r="E144" s="112" t="s">
        <v>548</v>
      </c>
      <c r="F144" s="116"/>
      <c r="G144" s="112" t="s">
        <v>452</v>
      </c>
      <c r="H144" s="116"/>
      <c r="I144" s="117"/>
      <c r="J144" s="63"/>
      <c r="K144" s="114"/>
    </row>
    <row r="145" ht="77.25" customHeight="1">
      <c r="A145" s="111">
        <v>6.0</v>
      </c>
      <c r="B145" s="112" t="s">
        <v>402</v>
      </c>
      <c r="C145" s="112" t="s">
        <v>456</v>
      </c>
      <c r="D145" s="116"/>
      <c r="E145" s="112" t="s">
        <v>467</v>
      </c>
      <c r="F145" s="116"/>
      <c r="G145" s="112" t="s">
        <v>448</v>
      </c>
      <c r="H145" s="116"/>
      <c r="I145" s="117"/>
      <c r="J145" s="63"/>
      <c r="K145" s="110" t="s">
        <v>549</v>
      </c>
    </row>
    <row r="146" ht="77.25" customHeight="1">
      <c r="A146" s="111">
        <v>6.0</v>
      </c>
      <c r="B146" s="112" t="s">
        <v>403</v>
      </c>
      <c r="C146" s="112" t="s">
        <v>461</v>
      </c>
      <c r="D146" s="116"/>
      <c r="E146" s="112" t="s">
        <v>540</v>
      </c>
      <c r="F146" s="116"/>
      <c r="G146" s="112" t="s">
        <v>448</v>
      </c>
      <c r="H146" s="116"/>
      <c r="I146" s="117"/>
      <c r="J146" s="63"/>
      <c r="K146" s="114"/>
      <c r="L146" s="87" t="s">
        <v>557</v>
      </c>
    </row>
    <row r="147" ht="77.25" customHeight="1">
      <c r="A147" s="111">
        <v>6.0</v>
      </c>
      <c r="B147" s="112" t="s">
        <v>407</v>
      </c>
      <c r="C147" s="112" t="s">
        <v>461</v>
      </c>
      <c r="D147" s="116"/>
      <c r="E147" s="112" t="s">
        <v>539</v>
      </c>
      <c r="F147" s="116"/>
      <c r="G147" s="112" t="s">
        <v>448</v>
      </c>
      <c r="H147" s="116"/>
      <c r="I147" s="117"/>
      <c r="J147" s="63"/>
      <c r="K147" s="110" t="s">
        <v>558</v>
      </c>
      <c r="L147" s="87" t="s">
        <v>559</v>
      </c>
    </row>
    <row r="148" ht="77.25" customHeight="1">
      <c r="A148" s="111">
        <v>6.0</v>
      </c>
      <c r="B148" s="112" t="s">
        <v>379</v>
      </c>
      <c r="C148" s="112" t="s">
        <v>450</v>
      </c>
      <c r="D148" s="116"/>
      <c r="E148" s="112" t="s">
        <v>465</v>
      </c>
      <c r="F148" s="116"/>
      <c r="G148" s="112" t="s">
        <v>444</v>
      </c>
      <c r="H148" s="116"/>
      <c r="I148" s="117"/>
      <c r="J148" s="63"/>
      <c r="K148" s="114"/>
    </row>
    <row r="149" ht="77.25" customHeight="1">
      <c r="A149" s="111">
        <v>6.0</v>
      </c>
      <c r="B149" s="112" t="s">
        <v>560</v>
      </c>
      <c r="C149" s="112" t="s">
        <v>446</v>
      </c>
      <c r="D149" s="116"/>
      <c r="E149" s="112" t="s">
        <v>461</v>
      </c>
      <c r="F149" s="116"/>
      <c r="G149" s="112" t="s">
        <v>452</v>
      </c>
      <c r="H149" s="116"/>
      <c r="I149" s="117"/>
      <c r="J149" s="63"/>
      <c r="K149" s="114"/>
    </row>
    <row r="150" ht="77.25" customHeight="1">
      <c r="A150" s="111">
        <v>6.0</v>
      </c>
      <c r="B150" s="112" t="s">
        <v>404</v>
      </c>
      <c r="C150" s="112" t="s">
        <v>456</v>
      </c>
      <c r="D150" s="116"/>
      <c r="E150" s="112" t="s">
        <v>469</v>
      </c>
      <c r="F150" s="116"/>
      <c r="G150" s="112" t="s">
        <v>444</v>
      </c>
      <c r="H150" s="116"/>
      <c r="I150" s="117"/>
      <c r="J150" s="63"/>
      <c r="K150" s="110" t="s">
        <v>549</v>
      </c>
    </row>
    <row r="151" ht="77.25" customHeight="1">
      <c r="A151" s="111">
        <v>6.0</v>
      </c>
      <c r="B151" s="112" t="s">
        <v>405</v>
      </c>
      <c r="C151" s="112" t="s">
        <v>480</v>
      </c>
      <c r="D151" s="116"/>
      <c r="E151" s="112" t="s">
        <v>473</v>
      </c>
      <c r="F151" s="116"/>
      <c r="G151" s="112" t="s">
        <v>448</v>
      </c>
      <c r="H151" s="116"/>
      <c r="I151" s="117"/>
      <c r="J151" s="63"/>
      <c r="K151" s="114"/>
    </row>
    <row r="152" ht="77.25" customHeight="1">
      <c r="A152" s="111">
        <v>6.0</v>
      </c>
      <c r="B152" s="112" t="s">
        <v>410</v>
      </c>
      <c r="C152" s="112" t="s">
        <v>446</v>
      </c>
      <c r="D152" s="116"/>
      <c r="E152" s="112" t="s">
        <v>443</v>
      </c>
      <c r="F152" s="116"/>
      <c r="G152" s="112" t="s">
        <v>452</v>
      </c>
      <c r="H152" s="116"/>
      <c r="I152" s="117"/>
      <c r="J152" s="63"/>
      <c r="K152" s="114"/>
    </row>
  </sheetData>
  <autoFilter ref="$A$1:$L$152"/>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sheetViews>
  <sheetFormatPr customHeight="1" defaultColWidth="12.63" defaultRowHeight="15.75"/>
  <cols>
    <col customWidth="1" min="16" max="16" width="11.5"/>
  </cols>
  <sheetData>
    <row r="1">
      <c r="A1" s="1"/>
      <c r="B1" s="2"/>
      <c r="C1" s="2"/>
      <c r="D1" s="2"/>
      <c r="E1" s="2"/>
      <c r="F1" s="2"/>
      <c r="G1" s="2"/>
      <c r="H1" s="2"/>
      <c r="I1" s="2"/>
      <c r="J1" s="3"/>
      <c r="K1" s="2"/>
      <c r="L1" s="2"/>
      <c r="M1" s="2"/>
      <c r="N1" s="2"/>
      <c r="O1" s="2"/>
      <c r="P1" s="2"/>
      <c r="Q1" s="4"/>
    </row>
    <row r="2">
      <c r="A2" s="5"/>
      <c r="B2" s="118" t="s">
        <v>561</v>
      </c>
      <c r="C2" s="119"/>
      <c r="D2" s="119"/>
      <c r="E2" s="119"/>
      <c r="F2" s="119"/>
      <c r="G2" s="119"/>
      <c r="H2" s="119"/>
      <c r="I2" s="120"/>
      <c r="J2" s="5"/>
      <c r="K2" s="88"/>
      <c r="P2" s="121"/>
      <c r="Q2" s="11"/>
    </row>
    <row r="3">
      <c r="A3" s="5"/>
      <c r="B3" s="122"/>
      <c r="I3" s="75"/>
      <c r="J3" s="5"/>
      <c r="P3" s="121"/>
      <c r="Q3" s="11"/>
    </row>
    <row r="4">
      <c r="A4" s="5"/>
      <c r="B4" s="122"/>
      <c r="I4" s="75"/>
      <c r="J4" s="5"/>
      <c r="P4" s="121"/>
      <c r="Q4" s="11"/>
    </row>
    <row r="5">
      <c r="A5" s="5"/>
      <c r="B5" s="122"/>
      <c r="I5" s="75"/>
      <c r="J5" s="5"/>
      <c r="P5" s="121"/>
      <c r="Q5" s="11"/>
    </row>
    <row r="6">
      <c r="A6" s="5"/>
      <c r="B6" s="123"/>
      <c r="C6" s="124"/>
      <c r="D6" s="124"/>
      <c r="E6" s="124"/>
      <c r="F6" s="124"/>
      <c r="G6" s="124"/>
      <c r="H6" s="124"/>
      <c r="I6" s="125"/>
      <c r="J6" s="5"/>
      <c r="P6" s="121"/>
      <c r="Q6" s="11"/>
    </row>
    <row r="7">
      <c r="A7" s="9"/>
      <c r="B7" s="126"/>
      <c r="C7" s="126"/>
      <c r="D7" s="126"/>
      <c r="E7" s="126"/>
      <c r="F7" s="126"/>
      <c r="G7" s="126"/>
      <c r="H7" s="126"/>
      <c r="I7" s="126"/>
      <c r="J7" s="11"/>
      <c r="P7" s="121"/>
      <c r="Q7" s="11"/>
    </row>
    <row r="8">
      <c r="A8" s="5"/>
      <c r="B8" s="127" t="s">
        <v>562</v>
      </c>
      <c r="C8" s="119"/>
      <c r="D8" s="119"/>
      <c r="E8" s="119"/>
      <c r="F8" s="119"/>
      <c r="G8" s="119"/>
      <c r="H8" s="119"/>
      <c r="I8" s="120"/>
      <c r="J8" s="5"/>
      <c r="P8" s="121"/>
      <c r="Q8" s="11"/>
    </row>
    <row r="9">
      <c r="A9" s="5"/>
      <c r="B9" s="128"/>
      <c r="C9" s="129"/>
      <c r="D9" s="129"/>
      <c r="E9" s="129"/>
      <c r="F9" s="129"/>
      <c r="G9" s="129"/>
      <c r="H9" s="129"/>
      <c r="I9" s="130"/>
      <c r="J9" s="5"/>
      <c r="P9" s="121"/>
      <c r="Q9" s="11"/>
    </row>
    <row r="10">
      <c r="A10" s="5"/>
      <c r="B10" s="131" t="s">
        <v>563</v>
      </c>
      <c r="C10" s="132" t="s">
        <v>564</v>
      </c>
      <c r="D10" s="133"/>
      <c r="I10" s="75"/>
      <c r="J10" s="5"/>
      <c r="P10" s="121"/>
      <c r="Q10" s="11"/>
    </row>
    <row r="11">
      <c r="A11" s="5"/>
      <c r="B11" s="134">
        <v>1.0</v>
      </c>
      <c r="C11" s="135">
        <v>1.0</v>
      </c>
      <c r="D11" s="136"/>
      <c r="I11" s="75"/>
      <c r="J11" s="5"/>
      <c r="P11" s="121"/>
      <c r="Q11" s="11"/>
    </row>
    <row r="12">
      <c r="A12" s="5"/>
      <c r="B12" s="134">
        <v>2.0</v>
      </c>
      <c r="C12" s="135">
        <v>3.0</v>
      </c>
      <c r="D12" s="136"/>
      <c r="I12" s="75"/>
      <c r="J12" s="5"/>
      <c r="P12" s="121"/>
      <c r="Q12" s="11"/>
    </row>
    <row r="13">
      <c r="A13" s="5"/>
      <c r="B13" s="134">
        <v>3.0</v>
      </c>
      <c r="C13" s="135">
        <v>9.0</v>
      </c>
      <c r="D13" s="136"/>
      <c r="I13" s="75"/>
      <c r="J13" s="5"/>
      <c r="P13" s="121"/>
      <c r="Q13" s="11"/>
    </row>
    <row r="14">
      <c r="A14" s="5"/>
      <c r="B14" s="134">
        <v>4.0</v>
      </c>
      <c r="C14" s="135">
        <v>18.0</v>
      </c>
      <c r="D14" s="136"/>
      <c r="I14" s="75"/>
      <c r="J14" s="5"/>
      <c r="P14" s="121"/>
      <c r="Q14" s="11"/>
    </row>
    <row r="15">
      <c r="A15" s="5"/>
      <c r="B15" s="134">
        <v>5.0</v>
      </c>
      <c r="C15" s="135">
        <v>30.0</v>
      </c>
      <c r="D15" s="136"/>
      <c r="I15" s="75"/>
      <c r="J15" s="5"/>
      <c r="P15" s="121"/>
      <c r="Q15" s="11"/>
    </row>
    <row r="16">
      <c r="A16" s="5"/>
      <c r="B16" s="137">
        <v>6.0</v>
      </c>
      <c r="C16" s="138">
        <v>48.0</v>
      </c>
      <c r="D16" s="139"/>
      <c r="E16" s="140"/>
      <c r="F16" s="140"/>
      <c r="G16" s="140"/>
      <c r="H16" s="140"/>
      <c r="I16" s="141"/>
      <c r="J16" s="5"/>
      <c r="P16" s="121"/>
      <c r="Q16" s="11"/>
    </row>
    <row r="17">
      <c r="A17" s="5"/>
      <c r="B17" s="142" t="s">
        <v>565</v>
      </c>
      <c r="C17" s="143"/>
      <c r="D17" s="143"/>
      <c r="E17" s="143"/>
      <c r="F17" s="143"/>
      <c r="G17" s="143"/>
      <c r="H17" s="143"/>
      <c r="I17" s="144"/>
      <c r="J17" s="5"/>
      <c r="P17" s="121"/>
      <c r="Q17" s="11"/>
    </row>
    <row r="18">
      <c r="A18" s="5"/>
      <c r="B18" s="123"/>
      <c r="C18" s="124"/>
      <c r="D18" s="124"/>
      <c r="E18" s="124"/>
      <c r="F18" s="124"/>
      <c r="G18" s="124"/>
      <c r="H18" s="124"/>
      <c r="I18" s="125"/>
      <c r="J18" s="5"/>
      <c r="P18" s="121"/>
      <c r="Q18" s="11"/>
    </row>
    <row r="19">
      <c r="A19" s="9"/>
      <c r="B19" s="2"/>
      <c r="C19" s="2"/>
      <c r="D19" s="2"/>
      <c r="E19" s="2"/>
      <c r="F19" s="2"/>
      <c r="G19" s="2"/>
      <c r="H19" s="2"/>
      <c r="I19" s="2"/>
      <c r="J19" s="11"/>
      <c r="P19" s="121"/>
      <c r="Q19" s="11"/>
    </row>
    <row r="20">
      <c r="A20" s="5"/>
      <c r="B20" s="145" t="s">
        <v>566</v>
      </c>
      <c r="C20" s="119"/>
      <c r="D20" s="119"/>
      <c r="E20" s="119"/>
      <c r="F20" s="119"/>
      <c r="G20" s="119"/>
      <c r="H20" s="119"/>
      <c r="I20" s="120"/>
      <c r="J20" s="5"/>
      <c r="P20" s="121"/>
      <c r="Q20" s="11"/>
    </row>
    <row r="21">
      <c r="A21" s="5"/>
      <c r="B21" s="122"/>
      <c r="I21" s="75"/>
      <c r="J21" s="5"/>
      <c r="P21" s="121"/>
      <c r="Q21" s="11"/>
    </row>
    <row r="22">
      <c r="A22" s="5"/>
      <c r="B22" s="122"/>
      <c r="I22" s="75"/>
      <c r="J22" s="5"/>
      <c r="P22" s="121"/>
      <c r="Q22" s="11"/>
    </row>
    <row r="23">
      <c r="A23" s="5"/>
      <c r="B23" s="122"/>
      <c r="I23" s="75"/>
      <c r="J23" s="5"/>
      <c r="P23" s="121"/>
      <c r="Q23" s="11"/>
    </row>
    <row r="24">
      <c r="A24" s="5"/>
      <c r="B24" s="122"/>
      <c r="I24" s="75"/>
      <c r="J24" s="5"/>
      <c r="P24" s="121"/>
      <c r="Q24" s="11"/>
    </row>
    <row r="25">
      <c r="A25" s="5"/>
      <c r="B25" s="122"/>
      <c r="I25" s="75"/>
      <c r="J25" s="5"/>
      <c r="P25" s="121"/>
      <c r="Q25" s="11"/>
    </row>
    <row r="26">
      <c r="A26" s="5"/>
      <c r="B26" s="122"/>
      <c r="I26" s="75"/>
      <c r="J26" s="5"/>
      <c r="P26" s="121"/>
      <c r="Q26" s="11"/>
    </row>
    <row r="27">
      <c r="A27" s="5"/>
      <c r="B27" s="122"/>
      <c r="I27" s="75"/>
      <c r="J27" s="5"/>
      <c r="P27" s="121"/>
      <c r="Q27" s="11"/>
    </row>
    <row r="28">
      <c r="A28" s="5"/>
      <c r="B28" s="122"/>
      <c r="I28" s="75"/>
      <c r="J28" s="5"/>
      <c r="P28" s="121"/>
      <c r="Q28" s="11"/>
    </row>
    <row r="29">
      <c r="A29" s="5"/>
      <c r="B29" s="122"/>
      <c r="I29" s="75"/>
      <c r="J29" s="5"/>
      <c r="P29" s="121"/>
      <c r="Q29" s="11"/>
    </row>
    <row r="30">
      <c r="A30" s="5"/>
      <c r="B30" s="123"/>
      <c r="C30" s="124"/>
      <c r="D30" s="124"/>
      <c r="E30" s="124"/>
      <c r="F30" s="124"/>
      <c r="G30" s="124"/>
      <c r="H30" s="124"/>
      <c r="I30" s="125"/>
      <c r="J30" s="5"/>
      <c r="P30" s="121"/>
      <c r="Q30" s="11"/>
    </row>
    <row r="31">
      <c r="A31" s="9"/>
      <c r="B31" s="2"/>
      <c r="C31" s="2"/>
      <c r="D31" s="2"/>
      <c r="E31" s="2"/>
      <c r="F31" s="2"/>
      <c r="G31" s="2"/>
      <c r="H31" s="2"/>
      <c r="I31" s="2"/>
      <c r="J31" s="11"/>
      <c r="P31" s="121"/>
      <c r="Q31" s="11"/>
    </row>
    <row r="32">
      <c r="A32" s="5"/>
      <c r="B32" s="118" t="s">
        <v>567</v>
      </c>
      <c r="C32" s="119"/>
      <c r="D32" s="119"/>
      <c r="E32" s="119"/>
      <c r="F32" s="119"/>
      <c r="G32" s="119"/>
      <c r="H32" s="119"/>
      <c r="I32" s="120"/>
      <c r="J32" s="5"/>
      <c r="P32" s="121"/>
      <c r="Q32" s="11"/>
    </row>
    <row r="33">
      <c r="A33" s="5"/>
      <c r="B33" s="122"/>
      <c r="I33" s="75"/>
      <c r="J33" s="5"/>
      <c r="P33" s="121"/>
      <c r="Q33" s="11"/>
    </row>
    <row r="34">
      <c r="A34" s="5"/>
      <c r="B34" s="122"/>
      <c r="I34" s="75"/>
      <c r="J34" s="5"/>
      <c r="P34" s="121"/>
      <c r="Q34" s="11"/>
    </row>
    <row r="35">
      <c r="A35" s="5"/>
      <c r="B35" s="122"/>
      <c r="I35" s="75"/>
      <c r="J35" s="9"/>
      <c r="K35" s="3"/>
      <c r="L35" s="3"/>
      <c r="M35" s="3"/>
      <c r="N35" s="3"/>
      <c r="O35" s="3"/>
      <c r="P35" s="3"/>
      <c r="Q35" s="11"/>
    </row>
    <row r="36">
      <c r="A36" s="5"/>
      <c r="B36" s="122"/>
      <c r="I36" s="75"/>
      <c r="J36" s="9"/>
      <c r="K36" s="10"/>
      <c r="L36" s="10"/>
      <c r="M36" s="10"/>
      <c r="N36" s="10"/>
      <c r="O36" s="10"/>
      <c r="P36" s="10"/>
      <c r="Q36" s="11"/>
    </row>
    <row r="37">
      <c r="A37" s="5"/>
      <c r="B37" s="122"/>
      <c r="I37" s="75"/>
      <c r="J37" s="146" t="s">
        <v>568</v>
      </c>
      <c r="K37" s="10"/>
      <c r="L37" s="10"/>
      <c r="M37" s="10"/>
      <c r="N37" s="10"/>
      <c r="O37" s="10"/>
      <c r="P37" s="10"/>
      <c r="Q37" s="11"/>
    </row>
    <row r="38">
      <c r="A38" s="5"/>
      <c r="B38" s="122"/>
      <c r="I38" s="75"/>
      <c r="J38" s="9"/>
      <c r="K38" s="10"/>
      <c r="L38" s="10"/>
      <c r="M38" s="10"/>
      <c r="N38" s="10"/>
      <c r="O38" s="10"/>
      <c r="P38" s="10"/>
      <c r="Q38" s="11"/>
    </row>
    <row r="39">
      <c r="A39" s="5"/>
      <c r="B39" s="122"/>
      <c r="I39" s="75"/>
      <c r="J39" s="9"/>
      <c r="K39" s="10"/>
      <c r="L39" s="10"/>
      <c r="M39" s="10"/>
      <c r="N39" s="10"/>
      <c r="O39" s="10"/>
      <c r="P39" s="10"/>
      <c r="Q39" s="11"/>
    </row>
    <row r="40">
      <c r="A40" s="5"/>
      <c r="B40" s="122"/>
      <c r="I40" s="75"/>
      <c r="J40" s="9"/>
      <c r="K40" s="10"/>
      <c r="L40" s="10"/>
      <c r="M40" s="10"/>
      <c r="N40" s="10"/>
      <c r="O40" s="10"/>
      <c r="P40" s="10"/>
      <c r="Q40" s="11"/>
    </row>
    <row r="41">
      <c r="A41" s="5"/>
      <c r="B41" s="122"/>
      <c r="I41" s="75"/>
      <c r="J41" s="9"/>
      <c r="K41" s="10"/>
      <c r="L41" s="10"/>
      <c r="M41" s="10"/>
      <c r="N41" s="10"/>
      <c r="O41" s="10"/>
      <c r="P41" s="10"/>
      <c r="Q41" s="11"/>
    </row>
    <row r="42">
      <c r="A42" s="5"/>
      <c r="B42" s="122"/>
      <c r="I42" s="75"/>
      <c r="J42" s="9"/>
      <c r="K42" s="10"/>
      <c r="L42" s="10"/>
      <c r="M42" s="10"/>
      <c r="N42" s="10"/>
      <c r="O42" s="10"/>
      <c r="P42" s="10"/>
      <c r="Q42" s="11"/>
    </row>
    <row r="43">
      <c r="A43" s="5"/>
      <c r="B43" s="122"/>
      <c r="I43" s="75"/>
      <c r="J43" s="9"/>
      <c r="K43" s="10"/>
      <c r="L43" s="10"/>
      <c r="M43" s="10"/>
      <c r="N43" s="10"/>
      <c r="O43" s="10"/>
      <c r="P43" s="10"/>
      <c r="Q43" s="11"/>
    </row>
    <row r="44">
      <c r="A44" s="5"/>
      <c r="B44" s="122"/>
      <c r="I44" s="75"/>
      <c r="J44" s="9"/>
      <c r="K44" s="10"/>
      <c r="L44" s="10"/>
      <c r="M44" s="10"/>
      <c r="N44" s="10"/>
      <c r="O44" s="10"/>
      <c r="P44" s="10"/>
      <c r="Q44" s="11"/>
    </row>
    <row r="45">
      <c r="A45" s="5"/>
      <c r="B45" s="122"/>
      <c r="I45" s="75"/>
      <c r="J45" s="9"/>
      <c r="K45" s="10"/>
      <c r="L45" s="10"/>
      <c r="M45" s="10"/>
      <c r="N45" s="10"/>
      <c r="O45" s="10"/>
      <c r="P45" s="10"/>
      <c r="Q45" s="11"/>
    </row>
    <row r="46">
      <c r="A46" s="5"/>
      <c r="B46" s="122"/>
      <c r="I46" s="75"/>
      <c r="J46" s="9"/>
      <c r="K46" s="10"/>
      <c r="L46" s="10"/>
      <c r="M46" s="10"/>
      <c r="N46" s="10"/>
      <c r="O46" s="10"/>
      <c r="P46" s="10"/>
      <c r="Q46" s="11"/>
    </row>
    <row r="47">
      <c r="A47" s="5"/>
      <c r="B47" s="122"/>
      <c r="I47" s="75"/>
      <c r="J47" s="9"/>
      <c r="K47" s="10"/>
      <c r="L47" s="10"/>
      <c r="M47" s="10"/>
      <c r="N47" s="10"/>
      <c r="O47" s="10"/>
      <c r="P47" s="10"/>
      <c r="Q47" s="11"/>
    </row>
    <row r="48">
      <c r="A48" s="5"/>
      <c r="B48" s="122"/>
      <c r="I48" s="75"/>
      <c r="J48" s="9"/>
      <c r="K48" s="10"/>
      <c r="L48" s="10"/>
      <c r="M48" s="10"/>
      <c r="N48" s="10"/>
      <c r="O48" s="10"/>
      <c r="P48" s="10"/>
      <c r="Q48" s="11"/>
    </row>
    <row r="49">
      <c r="A49" s="5"/>
      <c r="B49" s="122"/>
      <c r="I49" s="75"/>
      <c r="J49" s="9"/>
      <c r="K49" s="10"/>
      <c r="L49" s="10"/>
      <c r="M49" s="10"/>
      <c r="N49" s="10"/>
      <c r="O49" s="10"/>
      <c r="P49" s="10"/>
      <c r="Q49" s="11"/>
    </row>
    <row r="50">
      <c r="A50" s="5"/>
      <c r="B50" s="122"/>
      <c r="I50" s="75"/>
      <c r="J50" s="9"/>
      <c r="K50" s="10"/>
      <c r="L50" s="10"/>
      <c r="M50" s="10"/>
      <c r="N50" s="10"/>
      <c r="O50" s="10"/>
      <c r="P50" s="10"/>
      <c r="Q50" s="11"/>
    </row>
    <row r="51">
      <c r="A51" s="5"/>
      <c r="B51" s="123"/>
      <c r="C51" s="124"/>
      <c r="D51" s="124"/>
      <c r="E51" s="124"/>
      <c r="F51" s="124"/>
      <c r="G51" s="124"/>
      <c r="H51" s="124"/>
      <c r="I51" s="125"/>
      <c r="J51" s="9"/>
      <c r="K51" s="10"/>
      <c r="L51" s="10"/>
      <c r="M51" s="10"/>
      <c r="N51" s="10"/>
      <c r="O51" s="10"/>
      <c r="P51" s="10"/>
      <c r="Q51" s="11"/>
    </row>
    <row r="52">
      <c r="A52" s="19"/>
      <c r="B52" s="147"/>
      <c r="C52" s="147"/>
      <c r="D52" s="147"/>
      <c r="E52" s="147"/>
      <c r="F52" s="147"/>
      <c r="G52" s="147"/>
      <c r="H52" s="147"/>
      <c r="I52" s="147"/>
      <c r="J52" s="27"/>
      <c r="K52" s="27"/>
      <c r="L52" s="27"/>
      <c r="M52" s="27"/>
      <c r="N52" s="27"/>
      <c r="O52" s="27"/>
      <c r="P52" s="27"/>
      <c r="Q52" s="148"/>
    </row>
  </sheetData>
  <mergeCells count="7">
    <mergeCell ref="B2:I6"/>
    <mergeCell ref="K2:P34"/>
    <mergeCell ref="B8:I9"/>
    <mergeCell ref="D10:I16"/>
    <mergeCell ref="B17:I18"/>
    <mergeCell ref="B20:I30"/>
    <mergeCell ref="B32:I51"/>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5" max="5" width="29.88"/>
  </cols>
  <sheetData>
    <row r="1">
      <c r="A1" s="149" t="s">
        <v>22</v>
      </c>
      <c r="B1" s="149" t="s">
        <v>24</v>
      </c>
      <c r="C1" s="149" t="s">
        <v>569</v>
      </c>
      <c r="D1" s="149" t="s">
        <v>570</v>
      </c>
      <c r="E1" s="150" t="s">
        <v>23</v>
      </c>
    </row>
    <row r="2">
      <c r="A2" s="151">
        <v>2.0</v>
      </c>
      <c r="B2" s="47" t="s">
        <v>471</v>
      </c>
      <c r="C2" s="47" t="s">
        <v>447</v>
      </c>
      <c r="D2" s="47" t="s">
        <v>571</v>
      </c>
      <c r="E2" s="152" t="s">
        <v>572</v>
      </c>
    </row>
    <row r="3">
      <c r="A3" s="153">
        <v>2.0</v>
      </c>
      <c r="B3" s="51" t="s">
        <v>471</v>
      </c>
      <c r="C3" s="51" t="s">
        <v>447</v>
      </c>
      <c r="D3" s="51" t="s">
        <v>573</v>
      </c>
      <c r="E3" s="154" t="s">
        <v>574</v>
      </c>
    </row>
    <row r="4">
      <c r="A4" s="153">
        <v>2.0</v>
      </c>
      <c r="B4" s="51" t="s">
        <v>471</v>
      </c>
      <c r="C4" s="51" t="s">
        <v>467</v>
      </c>
      <c r="D4" s="51" t="s">
        <v>571</v>
      </c>
      <c r="E4" s="154" t="s">
        <v>575</v>
      </c>
    </row>
    <row r="5">
      <c r="A5" s="153">
        <v>2.0</v>
      </c>
      <c r="B5" s="51" t="s">
        <v>471</v>
      </c>
      <c r="C5" s="51" t="s">
        <v>467</v>
      </c>
      <c r="D5" s="51" t="s">
        <v>573</v>
      </c>
      <c r="E5" s="154" t="s">
        <v>576</v>
      </c>
    </row>
    <row r="6">
      <c r="A6" s="153">
        <v>2.0</v>
      </c>
      <c r="B6" s="51" t="s">
        <v>471</v>
      </c>
      <c r="C6" s="51" t="s">
        <v>469</v>
      </c>
      <c r="D6" s="51" t="s">
        <v>571</v>
      </c>
      <c r="E6" s="154" t="s">
        <v>577</v>
      </c>
    </row>
    <row r="7">
      <c r="A7" s="153">
        <v>2.0</v>
      </c>
      <c r="B7" s="51" t="s">
        <v>471</v>
      </c>
      <c r="C7" s="51" t="s">
        <v>469</v>
      </c>
      <c r="D7" s="51" t="s">
        <v>573</v>
      </c>
      <c r="E7" s="154" t="s">
        <v>578</v>
      </c>
    </row>
    <row r="8">
      <c r="A8" s="153">
        <v>2.0</v>
      </c>
      <c r="B8" s="51" t="s">
        <v>471</v>
      </c>
      <c r="C8" s="51" t="s">
        <v>471</v>
      </c>
      <c r="D8" s="51" t="s">
        <v>571</v>
      </c>
      <c r="E8" s="154" t="s">
        <v>579</v>
      </c>
    </row>
    <row r="9">
      <c r="A9" s="153">
        <v>2.0</v>
      </c>
      <c r="B9" s="51" t="s">
        <v>471</v>
      </c>
      <c r="C9" s="51" t="s">
        <v>471</v>
      </c>
      <c r="D9" s="51" t="s">
        <v>573</v>
      </c>
      <c r="E9" s="154" t="s">
        <v>580</v>
      </c>
    </row>
    <row r="10">
      <c r="A10" s="153">
        <v>2.0</v>
      </c>
      <c r="B10" s="51" t="s">
        <v>471</v>
      </c>
      <c r="C10" s="51" t="s">
        <v>581</v>
      </c>
      <c r="D10" s="51" t="s">
        <v>571</v>
      </c>
      <c r="E10" s="154" t="s">
        <v>582</v>
      </c>
    </row>
    <row r="11">
      <c r="A11" s="153">
        <v>2.0</v>
      </c>
      <c r="B11" s="51" t="s">
        <v>471</v>
      </c>
      <c r="C11" s="51" t="s">
        <v>581</v>
      </c>
      <c r="D11" s="51" t="s">
        <v>573</v>
      </c>
      <c r="E11" s="154" t="s">
        <v>583</v>
      </c>
    </row>
    <row r="12">
      <c r="A12" s="153">
        <v>2.0</v>
      </c>
      <c r="B12" s="51" t="s">
        <v>471</v>
      </c>
      <c r="C12" s="51" t="s">
        <v>541</v>
      </c>
      <c r="D12" s="51" t="s">
        <v>571</v>
      </c>
      <c r="E12" s="154" t="s">
        <v>584</v>
      </c>
    </row>
    <row r="13">
      <c r="A13" s="153">
        <v>2.0</v>
      </c>
      <c r="B13" s="51" t="s">
        <v>471</v>
      </c>
      <c r="C13" s="51" t="s">
        <v>541</v>
      </c>
      <c r="D13" s="51" t="s">
        <v>573</v>
      </c>
      <c r="E13" s="154" t="s">
        <v>585</v>
      </c>
    </row>
    <row r="14">
      <c r="A14" s="153">
        <v>2.0</v>
      </c>
      <c r="B14" s="51" t="s">
        <v>471</v>
      </c>
      <c r="C14" s="51" t="s">
        <v>475</v>
      </c>
      <c r="D14" s="51" t="s">
        <v>571</v>
      </c>
      <c r="E14" s="154" t="s">
        <v>586</v>
      </c>
    </row>
    <row r="15">
      <c r="A15" s="153">
        <v>2.0</v>
      </c>
      <c r="B15" s="51" t="s">
        <v>471</v>
      </c>
      <c r="C15" s="51" t="s">
        <v>475</v>
      </c>
      <c r="D15" s="51" t="s">
        <v>573</v>
      </c>
      <c r="E15" s="154" t="s">
        <v>587</v>
      </c>
    </row>
    <row r="16">
      <c r="A16" s="153">
        <v>2.0</v>
      </c>
      <c r="B16" s="51" t="s">
        <v>471</v>
      </c>
      <c r="C16" s="51" t="s">
        <v>477</v>
      </c>
      <c r="D16" s="51" t="s">
        <v>571</v>
      </c>
      <c r="E16" s="154" t="s">
        <v>588</v>
      </c>
    </row>
    <row r="17">
      <c r="A17" s="153">
        <v>2.0</v>
      </c>
      <c r="B17" s="51" t="s">
        <v>471</v>
      </c>
      <c r="C17" s="51" t="s">
        <v>477</v>
      </c>
      <c r="D17" s="51" t="s">
        <v>573</v>
      </c>
      <c r="E17" s="154" t="s">
        <v>589</v>
      </c>
    </row>
    <row r="18">
      <c r="A18" s="153">
        <v>2.0</v>
      </c>
      <c r="B18" s="51" t="s">
        <v>590</v>
      </c>
      <c r="C18" s="51" t="s">
        <v>447</v>
      </c>
      <c r="D18" s="51" t="s">
        <v>571</v>
      </c>
      <c r="E18" s="154" t="s">
        <v>591</v>
      </c>
    </row>
    <row r="19">
      <c r="A19" s="153">
        <v>2.0</v>
      </c>
      <c r="B19" s="51" t="s">
        <v>590</v>
      </c>
      <c r="C19" s="51" t="s">
        <v>447</v>
      </c>
      <c r="D19" s="51" t="s">
        <v>573</v>
      </c>
      <c r="E19" s="154" t="s">
        <v>592</v>
      </c>
    </row>
    <row r="20">
      <c r="A20" s="153">
        <v>2.0</v>
      </c>
      <c r="B20" s="51" t="s">
        <v>590</v>
      </c>
      <c r="C20" s="51" t="s">
        <v>467</v>
      </c>
      <c r="D20" s="51" t="s">
        <v>571</v>
      </c>
      <c r="E20" s="154" t="s">
        <v>593</v>
      </c>
    </row>
    <row r="21">
      <c r="A21" s="153">
        <v>2.0</v>
      </c>
      <c r="B21" s="51" t="s">
        <v>590</v>
      </c>
      <c r="C21" s="51" t="s">
        <v>467</v>
      </c>
      <c r="D21" s="51" t="s">
        <v>571</v>
      </c>
      <c r="E21" s="154" t="s">
        <v>594</v>
      </c>
    </row>
    <row r="22">
      <c r="A22" s="153">
        <v>2.0</v>
      </c>
      <c r="B22" s="51" t="s">
        <v>590</v>
      </c>
      <c r="C22" s="51" t="s">
        <v>469</v>
      </c>
      <c r="D22" s="51" t="s">
        <v>573</v>
      </c>
      <c r="E22" s="154" t="s">
        <v>595</v>
      </c>
    </row>
    <row r="23">
      <c r="A23" s="153">
        <v>2.0</v>
      </c>
      <c r="B23" s="51" t="s">
        <v>590</v>
      </c>
      <c r="C23" s="51" t="s">
        <v>469</v>
      </c>
      <c r="D23" s="51" t="s">
        <v>573</v>
      </c>
      <c r="E23" s="154" t="s">
        <v>596</v>
      </c>
    </row>
    <row r="24">
      <c r="A24" s="153">
        <v>2.0</v>
      </c>
      <c r="B24" s="51" t="s">
        <v>590</v>
      </c>
      <c r="C24" s="51" t="s">
        <v>471</v>
      </c>
      <c r="D24" s="51" t="s">
        <v>571</v>
      </c>
      <c r="E24" s="154" t="s">
        <v>597</v>
      </c>
    </row>
    <row r="25">
      <c r="A25" s="153">
        <v>2.0</v>
      </c>
      <c r="B25" s="51" t="s">
        <v>590</v>
      </c>
      <c r="C25" s="51" t="s">
        <v>471</v>
      </c>
      <c r="D25" s="51" t="s">
        <v>573</v>
      </c>
      <c r="E25" s="154" t="s">
        <v>598</v>
      </c>
    </row>
    <row r="26">
      <c r="A26" s="153">
        <v>2.0</v>
      </c>
      <c r="B26" s="51" t="s">
        <v>590</v>
      </c>
      <c r="C26" s="51" t="s">
        <v>581</v>
      </c>
      <c r="D26" s="51" t="s">
        <v>571</v>
      </c>
      <c r="E26" s="154" t="s">
        <v>599</v>
      </c>
    </row>
    <row r="27">
      <c r="A27" s="153">
        <v>2.0</v>
      </c>
      <c r="B27" s="51" t="s">
        <v>590</v>
      </c>
      <c r="C27" s="51" t="s">
        <v>581</v>
      </c>
      <c r="D27" s="51" t="s">
        <v>573</v>
      </c>
      <c r="E27" s="154" t="s">
        <v>600</v>
      </c>
    </row>
    <row r="28">
      <c r="A28" s="153">
        <v>2.0</v>
      </c>
      <c r="B28" s="51" t="s">
        <v>590</v>
      </c>
      <c r="C28" s="51" t="s">
        <v>541</v>
      </c>
      <c r="D28" s="51" t="s">
        <v>571</v>
      </c>
      <c r="E28" s="154" t="s">
        <v>601</v>
      </c>
    </row>
    <row r="29">
      <c r="A29" s="153">
        <v>2.0</v>
      </c>
      <c r="B29" s="51" t="s">
        <v>590</v>
      </c>
      <c r="C29" s="51" t="s">
        <v>541</v>
      </c>
      <c r="D29" s="51" t="s">
        <v>573</v>
      </c>
      <c r="E29" s="154" t="s">
        <v>602</v>
      </c>
    </row>
    <row r="30">
      <c r="A30" s="153">
        <v>2.0</v>
      </c>
      <c r="B30" s="51" t="s">
        <v>590</v>
      </c>
      <c r="C30" s="51" t="s">
        <v>475</v>
      </c>
      <c r="D30" s="51" t="s">
        <v>571</v>
      </c>
      <c r="E30" s="154" t="s">
        <v>603</v>
      </c>
    </row>
    <row r="31">
      <c r="A31" s="153">
        <v>2.0</v>
      </c>
      <c r="B31" s="51" t="s">
        <v>590</v>
      </c>
      <c r="C31" s="51" t="s">
        <v>475</v>
      </c>
      <c r="D31" s="51" t="s">
        <v>573</v>
      </c>
      <c r="E31" s="154" t="s">
        <v>604</v>
      </c>
    </row>
    <row r="32">
      <c r="A32" s="153">
        <v>2.0</v>
      </c>
      <c r="B32" s="51" t="s">
        <v>590</v>
      </c>
      <c r="C32" s="51" t="s">
        <v>477</v>
      </c>
      <c r="D32" s="51" t="s">
        <v>571</v>
      </c>
      <c r="E32" s="154" t="s">
        <v>605</v>
      </c>
    </row>
    <row r="33">
      <c r="A33" s="153">
        <v>2.0</v>
      </c>
      <c r="B33" s="51" t="s">
        <v>590</v>
      </c>
      <c r="C33" s="51" t="s">
        <v>477</v>
      </c>
      <c r="D33" s="51" t="s">
        <v>573</v>
      </c>
      <c r="E33" s="154" t="s">
        <v>606</v>
      </c>
    </row>
    <row r="34">
      <c r="A34" s="153">
        <v>2.0</v>
      </c>
      <c r="B34" s="51" t="s">
        <v>607</v>
      </c>
      <c r="C34" s="51" t="s">
        <v>447</v>
      </c>
      <c r="D34" s="51" t="s">
        <v>571</v>
      </c>
      <c r="E34" s="154" t="s">
        <v>608</v>
      </c>
    </row>
    <row r="35">
      <c r="A35" s="153">
        <v>2.0</v>
      </c>
      <c r="B35" s="51" t="s">
        <v>607</v>
      </c>
      <c r="C35" s="51" t="s">
        <v>447</v>
      </c>
      <c r="D35" s="51" t="s">
        <v>573</v>
      </c>
      <c r="E35" s="154" t="s">
        <v>609</v>
      </c>
    </row>
    <row r="36">
      <c r="A36" s="153">
        <v>2.0</v>
      </c>
      <c r="B36" s="51" t="s">
        <v>607</v>
      </c>
      <c r="C36" s="51" t="s">
        <v>467</v>
      </c>
      <c r="D36" s="51" t="s">
        <v>571</v>
      </c>
      <c r="E36" s="154" t="s">
        <v>609</v>
      </c>
    </row>
    <row r="37">
      <c r="A37" s="153">
        <v>2.0</v>
      </c>
      <c r="B37" s="51" t="s">
        <v>607</v>
      </c>
      <c r="C37" s="51" t="s">
        <v>467</v>
      </c>
      <c r="D37" s="51" t="s">
        <v>571</v>
      </c>
      <c r="E37" s="154" t="s">
        <v>610</v>
      </c>
    </row>
    <row r="38">
      <c r="A38" s="153">
        <v>2.0</v>
      </c>
      <c r="B38" s="51" t="s">
        <v>607</v>
      </c>
      <c r="C38" s="51" t="s">
        <v>469</v>
      </c>
      <c r="D38" s="51" t="s">
        <v>571</v>
      </c>
      <c r="E38" s="154" t="s">
        <v>611</v>
      </c>
    </row>
    <row r="39">
      <c r="A39" s="153">
        <v>2.0</v>
      </c>
      <c r="B39" s="51" t="s">
        <v>607</v>
      </c>
      <c r="C39" s="51" t="s">
        <v>469</v>
      </c>
      <c r="D39" s="51" t="s">
        <v>571</v>
      </c>
      <c r="E39" s="154" t="s">
        <v>612</v>
      </c>
    </row>
    <row r="40">
      <c r="A40" s="153">
        <v>2.0</v>
      </c>
      <c r="B40" s="51" t="s">
        <v>607</v>
      </c>
      <c r="C40" s="51" t="s">
        <v>471</v>
      </c>
      <c r="D40" s="51" t="s">
        <v>573</v>
      </c>
      <c r="E40" s="154" t="s">
        <v>613</v>
      </c>
    </row>
    <row r="41">
      <c r="A41" s="153">
        <v>2.0</v>
      </c>
      <c r="B41" s="51" t="s">
        <v>607</v>
      </c>
      <c r="C41" s="51" t="s">
        <v>471</v>
      </c>
      <c r="D41" s="51" t="s">
        <v>573</v>
      </c>
      <c r="E41" s="154" t="s">
        <v>614</v>
      </c>
    </row>
    <row r="42">
      <c r="A42" s="153">
        <v>2.0</v>
      </c>
      <c r="B42" s="51" t="s">
        <v>607</v>
      </c>
      <c r="C42" s="51" t="s">
        <v>581</v>
      </c>
      <c r="D42" s="51" t="s">
        <v>571</v>
      </c>
      <c r="E42" s="154" t="s">
        <v>609</v>
      </c>
    </row>
    <row r="43">
      <c r="A43" s="153">
        <v>2.0</v>
      </c>
      <c r="B43" s="51" t="s">
        <v>607</v>
      </c>
      <c r="C43" s="51" t="s">
        <v>581</v>
      </c>
      <c r="D43" s="51" t="s">
        <v>571</v>
      </c>
      <c r="E43" s="154" t="s">
        <v>610</v>
      </c>
    </row>
    <row r="44">
      <c r="A44" s="153">
        <v>2.0</v>
      </c>
      <c r="B44" s="51" t="s">
        <v>607</v>
      </c>
      <c r="C44" s="51" t="s">
        <v>541</v>
      </c>
      <c r="D44" s="51" t="s">
        <v>571</v>
      </c>
      <c r="E44" s="154" t="s">
        <v>615</v>
      </c>
    </row>
    <row r="45">
      <c r="A45" s="153">
        <v>2.0</v>
      </c>
      <c r="B45" s="51" t="s">
        <v>607</v>
      </c>
      <c r="C45" s="51" t="s">
        <v>541</v>
      </c>
      <c r="D45" s="51" t="s">
        <v>573</v>
      </c>
      <c r="E45" s="154" t="s">
        <v>616</v>
      </c>
    </row>
    <row r="46">
      <c r="A46" s="153">
        <v>2.0</v>
      </c>
      <c r="B46" s="51" t="s">
        <v>607</v>
      </c>
      <c r="C46" s="51" t="s">
        <v>475</v>
      </c>
      <c r="D46" s="51" t="s">
        <v>571</v>
      </c>
      <c r="E46" s="154" t="s">
        <v>617</v>
      </c>
    </row>
    <row r="47">
      <c r="A47" s="153">
        <v>2.0</v>
      </c>
      <c r="B47" s="51" t="s">
        <v>607</v>
      </c>
      <c r="C47" s="51" t="s">
        <v>475</v>
      </c>
      <c r="D47" s="51" t="s">
        <v>573</v>
      </c>
      <c r="E47" s="154" t="s">
        <v>618</v>
      </c>
    </row>
    <row r="48">
      <c r="A48" s="153">
        <v>2.0</v>
      </c>
      <c r="B48" s="51" t="s">
        <v>607</v>
      </c>
      <c r="C48" s="51" t="s">
        <v>477</v>
      </c>
      <c r="D48" s="51" t="s">
        <v>571</v>
      </c>
      <c r="E48" s="154" t="s">
        <v>619</v>
      </c>
    </row>
    <row r="49">
      <c r="A49" s="153">
        <v>2.0</v>
      </c>
      <c r="B49" s="51" t="s">
        <v>607</v>
      </c>
      <c r="C49" s="51" t="s">
        <v>477</v>
      </c>
      <c r="D49" s="51" t="s">
        <v>573</v>
      </c>
      <c r="E49" s="154" t="s">
        <v>620</v>
      </c>
    </row>
    <row r="50">
      <c r="A50" s="153">
        <v>2.0</v>
      </c>
      <c r="B50" s="51" t="s">
        <v>621</v>
      </c>
      <c r="C50" s="51" t="s">
        <v>447</v>
      </c>
      <c r="D50" s="51" t="s">
        <v>571</v>
      </c>
      <c r="E50" s="154" t="s">
        <v>622</v>
      </c>
    </row>
    <row r="51">
      <c r="A51" s="153">
        <v>2.0</v>
      </c>
      <c r="B51" s="51" t="s">
        <v>621</v>
      </c>
      <c r="C51" s="51" t="s">
        <v>447</v>
      </c>
      <c r="D51" s="51" t="s">
        <v>573</v>
      </c>
      <c r="E51" s="154" t="s">
        <v>623</v>
      </c>
    </row>
    <row r="52">
      <c r="A52" s="153">
        <v>2.0</v>
      </c>
      <c r="B52" s="51" t="s">
        <v>621</v>
      </c>
      <c r="C52" s="51" t="s">
        <v>467</v>
      </c>
      <c r="D52" s="51" t="s">
        <v>571</v>
      </c>
      <c r="E52" s="154" t="s">
        <v>624</v>
      </c>
    </row>
    <row r="53">
      <c r="A53" s="153">
        <v>2.0</v>
      </c>
      <c r="B53" s="51" t="s">
        <v>621</v>
      </c>
      <c r="C53" s="51" t="s">
        <v>467</v>
      </c>
      <c r="D53" s="51" t="s">
        <v>573</v>
      </c>
      <c r="E53" s="154" t="s">
        <v>625</v>
      </c>
    </row>
    <row r="54">
      <c r="A54" s="153">
        <v>2.0</v>
      </c>
      <c r="B54" s="51" t="s">
        <v>621</v>
      </c>
      <c r="C54" s="51" t="s">
        <v>469</v>
      </c>
      <c r="D54" s="51" t="s">
        <v>571</v>
      </c>
      <c r="E54" s="154" t="s">
        <v>626</v>
      </c>
    </row>
    <row r="55">
      <c r="A55" s="153">
        <v>2.0</v>
      </c>
      <c r="B55" s="51" t="s">
        <v>621</v>
      </c>
      <c r="C55" s="51" t="s">
        <v>469</v>
      </c>
      <c r="D55" s="51" t="s">
        <v>573</v>
      </c>
      <c r="E55" s="154" t="s">
        <v>627</v>
      </c>
    </row>
    <row r="56">
      <c r="A56" s="153">
        <v>2.0</v>
      </c>
      <c r="B56" s="51" t="s">
        <v>621</v>
      </c>
      <c r="C56" s="51" t="s">
        <v>471</v>
      </c>
      <c r="D56" s="51" t="s">
        <v>571</v>
      </c>
      <c r="E56" s="154" t="s">
        <v>628</v>
      </c>
    </row>
    <row r="57">
      <c r="A57" s="153">
        <v>2.0</v>
      </c>
      <c r="B57" s="51" t="s">
        <v>621</v>
      </c>
      <c r="C57" s="51" t="s">
        <v>471</v>
      </c>
      <c r="D57" s="51" t="s">
        <v>573</v>
      </c>
      <c r="E57" s="154" t="s">
        <v>629</v>
      </c>
    </row>
    <row r="58">
      <c r="A58" s="153">
        <v>2.0</v>
      </c>
      <c r="B58" s="51" t="s">
        <v>621</v>
      </c>
      <c r="C58" s="51" t="s">
        <v>581</v>
      </c>
      <c r="D58" s="51" t="s">
        <v>571</v>
      </c>
      <c r="E58" s="154" t="s">
        <v>625</v>
      </c>
    </row>
    <row r="59">
      <c r="A59" s="153">
        <v>2.0</v>
      </c>
      <c r="B59" s="51" t="s">
        <v>621</v>
      </c>
      <c r="C59" s="51" t="s">
        <v>581</v>
      </c>
      <c r="D59" s="51" t="s">
        <v>573</v>
      </c>
      <c r="E59" s="154" t="s">
        <v>630</v>
      </c>
    </row>
    <row r="60">
      <c r="A60" s="153">
        <v>2.0</v>
      </c>
      <c r="B60" s="51" t="s">
        <v>621</v>
      </c>
      <c r="C60" s="51" t="s">
        <v>541</v>
      </c>
      <c r="D60" s="51" t="s">
        <v>571</v>
      </c>
      <c r="E60" s="154" t="s">
        <v>631</v>
      </c>
    </row>
    <row r="61">
      <c r="A61" s="153">
        <v>2.0</v>
      </c>
      <c r="B61" s="51" t="s">
        <v>621</v>
      </c>
      <c r="C61" s="51" t="s">
        <v>541</v>
      </c>
      <c r="D61" s="51" t="s">
        <v>573</v>
      </c>
      <c r="E61" s="154" t="s">
        <v>632</v>
      </c>
    </row>
    <row r="62">
      <c r="A62" s="153">
        <v>2.0</v>
      </c>
      <c r="B62" s="51" t="s">
        <v>621</v>
      </c>
      <c r="C62" s="51" t="s">
        <v>475</v>
      </c>
      <c r="D62" s="51" t="s">
        <v>571</v>
      </c>
      <c r="E62" s="154" t="s">
        <v>633</v>
      </c>
    </row>
    <row r="63">
      <c r="A63" s="153">
        <v>2.0</v>
      </c>
      <c r="B63" s="51" t="s">
        <v>621</v>
      </c>
      <c r="C63" s="51" t="s">
        <v>475</v>
      </c>
      <c r="D63" s="51" t="s">
        <v>573</v>
      </c>
      <c r="E63" s="154" t="s">
        <v>634</v>
      </c>
    </row>
    <row r="64">
      <c r="A64" s="153">
        <v>2.0</v>
      </c>
      <c r="B64" s="51" t="s">
        <v>621</v>
      </c>
      <c r="C64" s="51" t="s">
        <v>477</v>
      </c>
      <c r="D64" s="51" t="s">
        <v>571</v>
      </c>
      <c r="E64" s="154" t="s">
        <v>635</v>
      </c>
    </row>
    <row r="65">
      <c r="A65" s="153">
        <v>2.0</v>
      </c>
      <c r="B65" s="51" t="s">
        <v>621</v>
      </c>
      <c r="C65" s="51" t="s">
        <v>477</v>
      </c>
      <c r="D65" s="51" t="s">
        <v>573</v>
      </c>
      <c r="E65" s="154" t="s">
        <v>636</v>
      </c>
    </row>
    <row r="66">
      <c r="A66" s="153">
        <v>2.0</v>
      </c>
      <c r="B66" s="51" t="s">
        <v>637</v>
      </c>
      <c r="C66" s="51" t="s">
        <v>447</v>
      </c>
      <c r="D66" s="51" t="s">
        <v>571</v>
      </c>
      <c r="E66" s="154" t="s">
        <v>638</v>
      </c>
    </row>
    <row r="67">
      <c r="A67" s="153">
        <v>2.0</v>
      </c>
      <c r="B67" s="51" t="s">
        <v>637</v>
      </c>
      <c r="C67" s="51" t="s">
        <v>447</v>
      </c>
      <c r="D67" s="51" t="s">
        <v>571</v>
      </c>
      <c r="E67" s="154" t="s">
        <v>639</v>
      </c>
    </row>
    <row r="68">
      <c r="A68" s="153">
        <v>2.0</v>
      </c>
      <c r="B68" s="51" t="s">
        <v>637</v>
      </c>
      <c r="C68" s="51" t="s">
        <v>467</v>
      </c>
      <c r="D68" s="51" t="s">
        <v>571</v>
      </c>
      <c r="E68" s="154" t="s">
        <v>640</v>
      </c>
    </row>
    <row r="69">
      <c r="A69" s="153">
        <v>2.0</v>
      </c>
      <c r="B69" s="51" t="s">
        <v>637</v>
      </c>
      <c r="C69" s="51" t="s">
        <v>467</v>
      </c>
      <c r="D69" s="51" t="s">
        <v>571</v>
      </c>
      <c r="E69" s="154" t="s">
        <v>641</v>
      </c>
    </row>
    <row r="70">
      <c r="A70" s="153">
        <v>2.0</v>
      </c>
      <c r="B70" s="51" t="s">
        <v>637</v>
      </c>
      <c r="C70" s="51" t="s">
        <v>469</v>
      </c>
      <c r="D70" s="51" t="s">
        <v>571</v>
      </c>
      <c r="E70" s="154" t="s">
        <v>642</v>
      </c>
    </row>
    <row r="71">
      <c r="A71" s="153">
        <v>2.0</v>
      </c>
      <c r="B71" s="51" t="s">
        <v>637</v>
      </c>
      <c r="C71" s="51" t="s">
        <v>469</v>
      </c>
      <c r="D71" s="51" t="s">
        <v>573</v>
      </c>
      <c r="E71" s="154" t="s">
        <v>642</v>
      </c>
    </row>
    <row r="72">
      <c r="A72" s="153">
        <v>2.0</v>
      </c>
      <c r="B72" s="51" t="s">
        <v>637</v>
      </c>
      <c r="C72" s="51" t="s">
        <v>471</v>
      </c>
      <c r="D72" s="51" t="s">
        <v>571</v>
      </c>
      <c r="E72" s="154" t="s">
        <v>643</v>
      </c>
    </row>
    <row r="73">
      <c r="A73" s="153">
        <v>2.0</v>
      </c>
      <c r="B73" s="51" t="s">
        <v>637</v>
      </c>
      <c r="C73" s="51" t="s">
        <v>471</v>
      </c>
      <c r="D73" s="51" t="s">
        <v>573</v>
      </c>
      <c r="E73" s="154" t="s">
        <v>644</v>
      </c>
    </row>
    <row r="74">
      <c r="A74" s="153">
        <v>2.0</v>
      </c>
      <c r="B74" s="51" t="s">
        <v>637</v>
      </c>
      <c r="C74" s="51" t="s">
        <v>581</v>
      </c>
      <c r="D74" s="51" t="s">
        <v>571</v>
      </c>
      <c r="E74" s="154" t="s">
        <v>645</v>
      </c>
    </row>
    <row r="75">
      <c r="A75" s="153">
        <v>2.0</v>
      </c>
      <c r="B75" s="51" t="s">
        <v>637</v>
      </c>
      <c r="C75" s="51" t="s">
        <v>581</v>
      </c>
      <c r="D75" s="51" t="s">
        <v>573</v>
      </c>
      <c r="E75" s="154" t="s">
        <v>646</v>
      </c>
    </row>
    <row r="76">
      <c r="A76" s="153">
        <v>2.0</v>
      </c>
      <c r="B76" s="51" t="s">
        <v>637</v>
      </c>
      <c r="C76" s="51" t="s">
        <v>541</v>
      </c>
      <c r="D76" s="51" t="s">
        <v>571</v>
      </c>
      <c r="E76" s="154" t="s">
        <v>647</v>
      </c>
    </row>
    <row r="77">
      <c r="A77" s="153">
        <v>2.0</v>
      </c>
      <c r="B77" s="51" t="s">
        <v>637</v>
      </c>
      <c r="C77" s="51" t="s">
        <v>541</v>
      </c>
      <c r="D77" s="51" t="s">
        <v>573</v>
      </c>
      <c r="E77" s="154" t="s">
        <v>648</v>
      </c>
    </row>
    <row r="78">
      <c r="A78" s="153">
        <v>2.0</v>
      </c>
      <c r="B78" s="51" t="s">
        <v>637</v>
      </c>
      <c r="C78" s="51" t="s">
        <v>475</v>
      </c>
      <c r="D78" s="51" t="s">
        <v>571</v>
      </c>
      <c r="E78" s="154" t="s">
        <v>649</v>
      </c>
    </row>
    <row r="79">
      <c r="A79" s="153">
        <v>2.0</v>
      </c>
      <c r="B79" s="51" t="s">
        <v>637</v>
      </c>
      <c r="C79" s="51" t="s">
        <v>475</v>
      </c>
      <c r="D79" s="51" t="s">
        <v>573</v>
      </c>
      <c r="E79" s="154" t="s">
        <v>650</v>
      </c>
    </row>
    <row r="80">
      <c r="A80" s="153">
        <v>2.0</v>
      </c>
      <c r="B80" s="51" t="s">
        <v>637</v>
      </c>
      <c r="C80" s="51" t="s">
        <v>477</v>
      </c>
      <c r="D80" s="51" t="s">
        <v>571</v>
      </c>
      <c r="E80" s="154" t="s">
        <v>651</v>
      </c>
    </row>
    <row r="81">
      <c r="A81" s="153">
        <v>2.0</v>
      </c>
      <c r="B81" s="51" t="s">
        <v>637</v>
      </c>
      <c r="C81" s="51" t="s">
        <v>477</v>
      </c>
      <c r="D81" s="51" t="s">
        <v>573</v>
      </c>
      <c r="E81" s="154" t="s">
        <v>652</v>
      </c>
    </row>
    <row r="82">
      <c r="A82" s="155">
        <v>3.0</v>
      </c>
      <c r="B82" s="47" t="s">
        <v>590</v>
      </c>
      <c r="C82" s="47" t="s">
        <v>471</v>
      </c>
      <c r="D82" s="47" t="s">
        <v>573</v>
      </c>
      <c r="E82" s="152" t="s">
        <v>653</v>
      </c>
    </row>
    <row r="83">
      <c r="A83" s="155">
        <v>3.0</v>
      </c>
      <c r="B83" s="51" t="s">
        <v>607</v>
      </c>
      <c r="C83" s="51" t="s">
        <v>471</v>
      </c>
      <c r="D83" s="51" t="s">
        <v>571</v>
      </c>
      <c r="E83" s="154" t="s">
        <v>654</v>
      </c>
    </row>
    <row r="84">
      <c r="A84" s="155">
        <v>3.0</v>
      </c>
      <c r="B84" s="51" t="s">
        <v>637</v>
      </c>
      <c r="C84" s="51" t="s">
        <v>471</v>
      </c>
      <c r="D84" s="51" t="s">
        <v>573</v>
      </c>
      <c r="E84" s="154" t="s">
        <v>655</v>
      </c>
    </row>
    <row r="85">
      <c r="A85" s="155">
        <v>3.0</v>
      </c>
      <c r="B85" s="51" t="s">
        <v>590</v>
      </c>
      <c r="C85" s="51" t="s">
        <v>471</v>
      </c>
      <c r="D85" s="51" t="s">
        <v>571</v>
      </c>
      <c r="E85" s="154" t="s">
        <v>656</v>
      </c>
    </row>
    <row r="86">
      <c r="A86" s="155">
        <v>3.0</v>
      </c>
      <c r="B86" s="51" t="s">
        <v>607</v>
      </c>
      <c r="C86" s="51" t="s">
        <v>471</v>
      </c>
      <c r="D86" s="51" t="s">
        <v>571</v>
      </c>
      <c r="E86" s="154" t="s">
        <v>657</v>
      </c>
    </row>
    <row r="87">
      <c r="A87" s="155">
        <v>3.0</v>
      </c>
      <c r="B87" s="51" t="s">
        <v>637</v>
      </c>
      <c r="C87" s="51" t="s">
        <v>471</v>
      </c>
      <c r="D87" s="51" t="s">
        <v>571</v>
      </c>
      <c r="E87" s="154" t="s">
        <v>658</v>
      </c>
    </row>
    <row r="88">
      <c r="A88" s="155">
        <v>3.0</v>
      </c>
      <c r="B88" s="51" t="s">
        <v>590</v>
      </c>
      <c r="C88" s="51" t="s">
        <v>477</v>
      </c>
      <c r="D88" s="51" t="s">
        <v>571</v>
      </c>
      <c r="E88" s="154" t="s">
        <v>659</v>
      </c>
    </row>
    <row r="89">
      <c r="A89" s="155">
        <v>3.0</v>
      </c>
      <c r="B89" s="51" t="s">
        <v>607</v>
      </c>
      <c r="C89" s="51" t="s">
        <v>477</v>
      </c>
      <c r="D89" s="51" t="s">
        <v>573</v>
      </c>
      <c r="E89" s="154" t="s">
        <v>660</v>
      </c>
    </row>
    <row r="90">
      <c r="A90" s="155">
        <v>3.0</v>
      </c>
      <c r="B90" s="51" t="s">
        <v>637</v>
      </c>
      <c r="C90" s="51" t="s">
        <v>477</v>
      </c>
      <c r="D90" s="51" t="s">
        <v>571</v>
      </c>
      <c r="E90" s="154" t="s">
        <v>661</v>
      </c>
    </row>
    <row r="91">
      <c r="A91" s="155">
        <v>3.0</v>
      </c>
      <c r="B91" s="51" t="s">
        <v>590</v>
      </c>
      <c r="C91" s="51" t="s">
        <v>477</v>
      </c>
      <c r="D91" s="51" t="s">
        <v>573</v>
      </c>
      <c r="E91" s="154" t="s">
        <v>662</v>
      </c>
    </row>
    <row r="92">
      <c r="A92" s="155">
        <v>3.0</v>
      </c>
      <c r="B92" s="51" t="s">
        <v>607</v>
      </c>
      <c r="C92" s="51" t="s">
        <v>477</v>
      </c>
      <c r="D92" s="51" t="s">
        <v>571</v>
      </c>
      <c r="E92" s="154" t="s">
        <v>610</v>
      </c>
    </row>
    <row r="93">
      <c r="A93" s="155">
        <v>3.0</v>
      </c>
      <c r="B93" s="51" t="s">
        <v>637</v>
      </c>
      <c r="C93" s="51" t="s">
        <v>477</v>
      </c>
      <c r="D93" s="51" t="s">
        <v>573</v>
      </c>
      <c r="E93" s="154" t="s">
        <v>663</v>
      </c>
    </row>
    <row r="94">
      <c r="A94" s="155">
        <v>3.0</v>
      </c>
      <c r="B94" s="51" t="s">
        <v>590</v>
      </c>
      <c r="C94" s="51" t="s">
        <v>475</v>
      </c>
      <c r="D94" s="51" t="s">
        <v>571</v>
      </c>
      <c r="E94" s="154" t="s">
        <v>604</v>
      </c>
    </row>
    <row r="95">
      <c r="A95" s="155">
        <v>3.0</v>
      </c>
      <c r="B95" s="51" t="s">
        <v>607</v>
      </c>
      <c r="C95" s="51" t="s">
        <v>475</v>
      </c>
      <c r="D95" s="51" t="s">
        <v>573</v>
      </c>
      <c r="E95" s="154" t="s">
        <v>618</v>
      </c>
    </row>
    <row r="96">
      <c r="A96" s="155">
        <v>3.0</v>
      </c>
      <c r="B96" s="51" t="s">
        <v>637</v>
      </c>
      <c r="C96" s="51" t="s">
        <v>475</v>
      </c>
      <c r="D96" s="51" t="s">
        <v>571</v>
      </c>
      <c r="E96" s="154" t="s">
        <v>664</v>
      </c>
    </row>
    <row r="97">
      <c r="A97" s="155">
        <v>3.0</v>
      </c>
      <c r="B97" s="51" t="s">
        <v>590</v>
      </c>
      <c r="C97" s="51" t="s">
        <v>475</v>
      </c>
      <c r="D97" s="51" t="s">
        <v>573</v>
      </c>
      <c r="E97" s="154" t="s">
        <v>603</v>
      </c>
    </row>
    <row r="98">
      <c r="A98" s="155">
        <v>3.0</v>
      </c>
      <c r="B98" s="51" t="s">
        <v>607</v>
      </c>
      <c r="C98" s="51" t="s">
        <v>475</v>
      </c>
      <c r="D98" s="51" t="s">
        <v>571</v>
      </c>
      <c r="E98" s="154" t="s">
        <v>665</v>
      </c>
    </row>
    <row r="99">
      <c r="A99" s="155">
        <v>3.0</v>
      </c>
      <c r="B99" s="51" t="s">
        <v>637</v>
      </c>
      <c r="C99" s="51" t="s">
        <v>475</v>
      </c>
      <c r="D99" s="51" t="s">
        <v>573</v>
      </c>
      <c r="E99" s="154" t="s">
        <v>649</v>
      </c>
    </row>
    <row r="100">
      <c r="A100" s="155">
        <v>3.0</v>
      </c>
      <c r="B100" s="51" t="s">
        <v>590</v>
      </c>
      <c r="C100" s="51" t="s">
        <v>469</v>
      </c>
      <c r="D100" s="51" t="s">
        <v>571</v>
      </c>
      <c r="E100" s="154" t="s">
        <v>666</v>
      </c>
    </row>
    <row r="101">
      <c r="A101" s="155">
        <v>3.0</v>
      </c>
      <c r="B101" s="51" t="s">
        <v>607</v>
      </c>
      <c r="C101" s="51" t="s">
        <v>469</v>
      </c>
      <c r="D101" s="51" t="s">
        <v>573</v>
      </c>
      <c r="E101" s="154" t="s">
        <v>667</v>
      </c>
    </row>
    <row r="102">
      <c r="A102" s="155">
        <v>3.0</v>
      </c>
      <c r="B102" s="51" t="s">
        <v>637</v>
      </c>
      <c r="C102" s="51" t="s">
        <v>469</v>
      </c>
      <c r="D102" s="51" t="s">
        <v>571</v>
      </c>
      <c r="E102" s="154" t="s">
        <v>652</v>
      </c>
    </row>
    <row r="103">
      <c r="A103" s="155">
        <v>3.0</v>
      </c>
      <c r="B103" s="51" t="s">
        <v>590</v>
      </c>
      <c r="C103" s="51" t="s">
        <v>469</v>
      </c>
      <c r="D103" s="51" t="s">
        <v>571</v>
      </c>
      <c r="E103" s="154" t="s">
        <v>605</v>
      </c>
    </row>
    <row r="104">
      <c r="A104" s="155">
        <v>3.0</v>
      </c>
      <c r="B104" s="51" t="s">
        <v>607</v>
      </c>
      <c r="C104" s="51" t="s">
        <v>469</v>
      </c>
      <c r="D104" s="51" t="s">
        <v>573</v>
      </c>
      <c r="E104" s="154" t="s">
        <v>668</v>
      </c>
    </row>
    <row r="105">
      <c r="A105" s="155">
        <v>3.0</v>
      </c>
      <c r="B105" s="51" t="s">
        <v>637</v>
      </c>
      <c r="C105" s="51" t="s">
        <v>469</v>
      </c>
      <c r="D105" s="51" t="s">
        <v>573</v>
      </c>
      <c r="E105" s="154" t="s">
        <v>669</v>
      </c>
    </row>
    <row r="106">
      <c r="A106" s="155">
        <v>3.0</v>
      </c>
      <c r="B106" s="51" t="s">
        <v>590</v>
      </c>
      <c r="C106" s="51" t="s">
        <v>467</v>
      </c>
      <c r="D106" s="51" t="s">
        <v>573</v>
      </c>
      <c r="E106" s="154" t="s">
        <v>670</v>
      </c>
    </row>
    <row r="107">
      <c r="A107" s="155">
        <v>3.0</v>
      </c>
      <c r="B107" s="51" t="s">
        <v>607</v>
      </c>
      <c r="C107" s="51" t="s">
        <v>467</v>
      </c>
      <c r="D107" s="51" t="s">
        <v>571</v>
      </c>
      <c r="E107" s="154" t="s">
        <v>671</v>
      </c>
    </row>
    <row r="108">
      <c r="A108" s="155">
        <v>3.0</v>
      </c>
      <c r="B108" s="51" t="s">
        <v>637</v>
      </c>
      <c r="C108" s="51" t="s">
        <v>467</v>
      </c>
      <c r="D108" s="51" t="s">
        <v>573</v>
      </c>
      <c r="E108" s="154" t="s">
        <v>672</v>
      </c>
    </row>
    <row r="109">
      <c r="A109" s="155">
        <v>3.0</v>
      </c>
      <c r="B109" s="51" t="s">
        <v>590</v>
      </c>
      <c r="C109" s="51" t="s">
        <v>467</v>
      </c>
      <c r="D109" s="51" t="s">
        <v>571</v>
      </c>
      <c r="E109" s="154" t="s">
        <v>673</v>
      </c>
    </row>
    <row r="110">
      <c r="A110" s="155">
        <v>3.0</v>
      </c>
      <c r="B110" s="51" t="s">
        <v>607</v>
      </c>
      <c r="C110" s="51" t="s">
        <v>467</v>
      </c>
      <c r="D110" s="51" t="s">
        <v>571</v>
      </c>
      <c r="E110" s="154" t="s">
        <v>674</v>
      </c>
    </row>
    <row r="111">
      <c r="A111" s="155">
        <v>3.0</v>
      </c>
      <c r="B111" s="51" t="s">
        <v>637</v>
      </c>
      <c r="C111" s="51" t="s">
        <v>467</v>
      </c>
      <c r="D111" s="51" t="s">
        <v>573</v>
      </c>
      <c r="E111" s="154" t="s">
        <v>675</v>
      </c>
    </row>
    <row r="112">
      <c r="A112" s="155">
        <v>3.0</v>
      </c>
      <c r="B112" s="51" t="s">
        <v>590</v>
      </c>
      <c r="C112" s="51" t="s">
        <v>581</v>
      </c>
      <c r="D112" s="51" t="s">
        <v>571</v>
      </c>
      <c r="E112" s="154" t="s">
        <v>676</v>
      </c>
    </row>
    <row r="113">
      <c r="A113" s="155">
        <v>3.0</v>
      </c>
      <c r="B113" s="51" t="s">
        <v>607</v>
      </c>
      <c r="C113" s="51" t="s">
        <v>581</v>
      </c>
      <c r="D113" s="51" t="s">
        <v>573</v>
      </c>
      <c r="E113" s="154" t="s">
        <v>677</v>
      </c>
    </row>
    <row r="114">
      <c r="A114" s="155">
        <v>3.0</v>
      </c>
      <c r="B114" s="51" t="s">
        <v>637</v>
      </c>
      <c r="C114" s="51" t="s">
        <v>581</v>
      </c>
      <c r="D114" s="51" t="s">
        <v>573</v>
      </c>
      <c r="E114" s="154" t="s">
        <v>678</v>
      </c>
    </row>
    <row r="115">
      <c r="A115" s="155">
        <v>3.0</v>
      </c>
      <c r="B115" s="51" t="s">
        <v>590</v>
      </c>
      <c r="C115" s="51" t="s">
        <v>581</v>
      </c>
      <c r="D115" s="51" t="s">
        <v>573</v>
      </c>
      <c r="E115" s="154" t="s">
        <v>679</v>
      </c>
    </row>
    <row r="116">
      <c r="A116" s="155">
        <v>3.0</v>
      </c>
      <c r="B116" s="51" t="s">
        <v>607</v>
      </c>
      <c r="C116" s="51" t="s">
        <v>581</v>
      </c>
      <c r="D116" s="51" t="s">
        <v>573</v>
      </c>
      <c r="E116" s="154" t="s">
        <v>680</v>
      </c>
    </row>
    <row r="117">
      <c r="A117" s="155">
        <v>3.0</v>
      </c>
      <c r="B117" s="51" t="s">
        <v>637</v>
      </c>
      <c r="C117" s="51" t="s">
        <v>581</v>
      </c>
      <c r="D117" s="51" t="s">
        <v>571</v>
      </c>
      <c r="E117" s="154" t="s">
        <v>681</v>
      </c>
    </row>
    <row r="118">
      <c r="A118" s="155">
        <v>3.0</v>
      </c>
      <c r="B118" s="51" t="s">
        <v>590</v>
      </c>
      <c r="C118" s="51" t="s">
        <v>447</v>
      </c>
      <c r="D118" s="51" t="s">
        <v>573</v>
      </c>
      <c r="E118" s="154" t="s">
        <v>682</v>
      </c>
    </row>
    <row r="119">
      <c r="A119" s="155">
        <v>3.0</v>
      </c>
      <c r="B119" s="51" t="s">
        <v>607</v>
      </c>
      <c r="C119" s="51" t="s">
        <v>447</v>
      </c>
      <c r="D119" s="51" t="s">
        <v>571</v>
      </c>
      <c r="E119" s="154" t="s">
        <v>683</v>
      </c>
    </row>
    <row r="120">
      <c r="A120" s="155">
        <v>3.0</v>
      </c>
      <c r="B120" s="51" t="s">
        <v>637</v>
      </c>
      <c r="C120" s="51" t="s">
        <v>447</v>
      </c>
      <c r="D120" s="51" t="s">
        <v>573</v>
      </c>
      <c r="E120" s="154" t="s">
        <v>684</v>
      </c>
    </row>
    <row r="121">
      <c r="A121" s="155">
        <v>3.0</v>
      </c>
      <c r="B121" s="51" t="s">
        <v>590</v>
      </c>
      <c r="C121" s="51" t="s">
        <v>447</v>
      </c>
      <c r="D121" s="51" t="s">
        <v>571</v>
      </c>
      <c r="E121" s="154" t="s">
        <v>685</v>
      </c>
    </row>
    <row r="122">
      <c r="A122" s="155">
        <v>3.0</v>
      </c>
      <c r="B122" s="51" t="s">
        <v>607</v>
      </c>
      <c r="C122" s="51" t="s">
        <v>447</v>
      </c>
      <c r="D122" s="51" t="s">
        <v>573</v>
      </c>
      <c r="E122" s="154" t="s">
        <v>686</v>
      </c>
    </row>
    <row r="123">
      <c r="A123" s="155">
        <v>3.0</v>
      </c>
      <c r="B123" s="51" t="s">
        <v>637</v>
      </c>
      <c r="C123" s="51" t="s">
        <v>447</v>
      </c>
      <c r="D123" s="51" t="s">
        <v>573</v>
      </c>
      <c r="E123" s="154" t="s">
        <v>687</v>
      </c>
    </row>
    <row r="124">
      <c r="A124" s="155">
        <v>3.0</v>
      </c>
      <c r="B124" s="51" t="s">
        <v>590</v>
      </c>
      <c r="C124" s="51" t="s">
        <v>471</v>
      </c>
      <c r="D124" s="51" t="s">
        <v>571</v>
      </c>
      <c r="E124" s="154" t="s">
        <v>688</v>
      </c>
    </row>
    <row r="125">
      <c r="A125" s="155">
        <v>3.0</v>
      </c>
      <c r="B125" s="51" t="s">
        <v>607</v>
      </c>
      <c r="C125" s="51" t="s">
        <v>471</v>
      </c>
      <c r="D125" s="51" t="s">
        <v>573</v>
      </c>
      <c r="E125" s="154" t="s">
        <v>689</v>
      </c>
    </row>
    <row r="126">
      <c r="A126" s="155">
        <v>3.0</v>
      </c>
      <c r="B126" s="51" t="s">
        <v>637</v>
      </c>
      <c r="C126" s="51" t="s">
        <v>471</v>
      </c>
      <c r="D126" s="51" t="s">
        <v>571</v>
      </c>
      <c r="E126" s="154" t="s">
        <v>690</v>
      </c>
    </row>
    <row r="127">
      <c r="A127" s="155">
        <v>3.0</v>
      </c>
      <c r="B127" s="51" t="s">
        <v>590</v>
      </c>
      <c r="C127" s="51" t="s">
        <v>471</v>
      </c>
      <c r="D127" s="51" t="s">
        <v>573</v>
      </c>
      <c r="E127" s="154" t="s">
        <v>691</v>
      </c>
    </row>
    <row r="128">
      <c r="A128" s="155">
        <v>3.0</v>
      </c>
      <c r="B128" s="51" t="s">
        <v>607</v>
      </c>
      <c r="C128" s="51" t="s">
        <v>471</v>
      </c>
      <c r="D128" s="51" t="s">
        <v>573</v>
      </c>
      <c r="E128" s="154" t="s">
        <v>692</v>
      </c>
    </row>
    <row r="129">
      <c r="A129" s="155">
        <v>3.0</v>
      </c>
      <c r="B129" s="51" t="s">
        <v>637</v>
      </c>
      <c r="C129" s="51" t="s">
        <v>471</v>
      </c>
      <c r="D129" s="51" t="s">
        <v>573</v>
      </c>
      <c r="E129" s="154" t="s">
        <v>693</v>
      </c>
    </row>
    <row r="130">
      <c r="A130" s="155">
        <v>3.0</v>
      </c>
      <c r="B130" s="51" t="s">
        <v>590</v>
      </c>
      <c r="C130" s="51" t="s">
        <v>477</v>
      </c>
      <c r="D130" s="51" t="s">
        <v>573</v>
      </c>
      <c r="E130" s="154" t="s">
        <v>604</v>
      </c>
    </row>
    <row r="131">
      <c r="A131" s="155">
        <v>3.0</v>
      </c>
      <c r="B131" s="51" t="s">
        <v>607</v>
      </c>
      <c r="C131" s="51" t="s">
        <v>477</v>
      </c>
      <c r="D131" s="51" t="s">
        <v>571</v>
      </c>
      <c r="E131" s="154" t="s">
        <v>694</v>
      </c>
    </row>
    <row r="132">
      <c r="A132" s="155">
        <v>3.0</v>
      </c>
      <c r="B132" s="51" t="s">
        <v>637</v>
      </c>
      <c r="C132" s="51" t="s">
        <v>477</v>
      </c>
      <c r="D132" s="51" t="s">
        <v>573</v>
      </c>
      <c r="E132" s="154" t="s">
        <v>664</v>
      </c>
    </row>
    <row r="133">
      <c r="A133" s="155">
        <v>3.0</v>
      </c>
      <c r="B133" s="51" t="s">
        <v>590</v>
      </c>
      <c r="C133" s="51" t="s">
        <v>477</v>
      </c>
      <c r="D133" s="51" t="s">
        <v>571</v>
      </c>
      <c r="E133" s="154" t="s">
        <v>603</v>
      </c>
    </row>
    <row r="134">
      <c r="A134" s="155">
        <v>3.0</v>
      </c>
      <c r="B134" s="51" t="s">
        <v>607</v>
      </c>
      <c r="C134" s="51" t="s">
        <v>477</v>
      </c>
      <c r="D134" s="51" t="s">
        <v>573</v>
      </c>
      <c r="E134" s="154" t="s">
        <v>695</v>
      </c>
    </row>
    <row r="135">
      <c r="A135" s="155">
        <v>3.0</v>
      </c>
      <c r="B135" s="51" t="s">
        <v>637</v>
      </c>
      <c r="C135" s="51" t="s">
        <v>477</v>
      </c>
      <c r="D135" s="51" t="s">
        <v>571</v>
      </c>
      <c r="E135" s="154" t="s">
        <v>696</v>
      </c>
    </row>
    <row r="136">
      <c r="A136" s="155">
        <v>3.0</v>
      </c>
      <c r="B136" s="51" t="s">
        <v>590</v>
      </c>
      <c r="C136" s="51" t="s">
        <v>475</v>
      </c>
      <c r="D136" s="51" t="s">
        <v>573</v>
      </c>
      <c r="E136" s="154" t="s">
        <v>697</v>
      </c>
    </row>
    <row r="137">
      <c r="A137" s="155">
        <v>3.0</v>
      </c>
      <c r="B137" s="51" t="s">
        <v>607</v>
      </c>
      <c r="C137" s="51" t="s">
        <v>475</v>
      </c>
      <c r="D137" s="51" t="s">
        <v>571</v>
      </c>
      <c r="E137" s="154" t="s">
        <v>698</v>
      </c>
    </row>
    <row r="138">
      <c r="A138" s="155">
        <v>3.0</v>
      </c>
      <c r="B138" s="51" t="s">
        <v>637</v>
      </c>
      <c r="C138" s="51" t="s">
        <v>475</v>
      </c>
      <c r="D138" s="51" t="s">
        <v>573</v>
      </c>
      <c r="E138" s="154" t="s">
        <v>699</v>
      </c>
    </row>
    <row r="139">
      <c r="A139" s="155">
        <v>3.0</v>
      </c>
      <c r="B139" s="51" t="s">
        <v>590</v>
      </c>
      <c r="C139" s="51" t="s">
        <v>475</v>
      </c>
      <c r="D139" s="51" t="s">
        <v>571</v>
      </c>
      <c r="E139" s="154" t="s">
        <v>700</v>
      </c>
    </row>
    <row r="140">
      <c r="A140" s="155">
        <v>3.0</v>
      </c>
      <c r="B140" s="51" t="s">
        <v>607</v>
      </c>
      <c r="C140" s="51" t="s">
        <v>475</v>
      </c>
      <c r="D140" s="51" t="s">
        <v>573</v>
      </c>
      <c r="E140" s="154" t="s">
        <v>701</v>
      </c>
    </row>
    <row r="141">
      <c r="A141" s="155">
        <v>3.0</v>
      </c>
      <c r="B141" s="51" t="s">
        <v>637</v>
      </c>
      <c r="C141" s="51" t="s">
        <v>475</v>
      </c>
      <c r="D141" s="51" t="s">
        <v>571</v>
      </c>
      <c r="E141" s="154" t="s">
        <v>702</v>
      </c>
    </row>
    <row r="142">
      <c r="A142" s="155">
        <v>3.0</v>
      </c>
      <c r="B142" s="51" t="s">
        <v>590</v>
      </c>
      <c r="C142" s="51" t="s">
        <v>469</v>
      </c>
      <c r="D142" s="51" t="s">
        <v>573</v>
      </c>
      <c r="E142" s="154" t="s">
        <v>703</v>
      </c>
    </row>
    <row r="143">
      <c r="A143" s="155">
        <v>3.0</v>
      </c>
      <c r="B143" s="51" t="s">
        <v>607</v>
      </c>
      <c r="C143" s="51" t="s">
        <v>469</v>
      </c>
      <c r="D143" s="51" t="s">
        <v>571</v>
      </c>
      <c r="E143" s="154" t="s">
        <v>704</v>
      </c>
    </row>
    <row r="144">
      <c r="A144" s="155">
        <v>3.0</v>
      </c>
      <c r="B144" s="51" t="s">
        <v>637</v>
      </c>
      <c r="C144" s="51" t="s">
        <v>469</v>
      </c>
      <c r="D144" s="51" t="s">
        <v>573</v>
      </c>
      <c r="E144" s="154" t="s">
        <v>705</v>
      </c>
    </row>
    <row r="145">
      <c r="A145" s="155">
        <v>3.0</v>
      </c>
      <c r="B145" s="51" t="s">
        <v>590</v>
      </c>
      <c r="C145" s="51" t="s">
        <v>469</v>
      </c>
      <c r="D145" s="51" t="s">
        <v>573</v>
      </c>
      <c r="E145" s="154" t="s">
        <v>706</v>
      </c>
    </row>
    <row r="146">
      <c r="A146" s="155">
        <v>3.0</v>
      </c>
      <c r="B146" s="51" t="s">
        <v>607</v>
      </c>
      <c r="C146" s="51" t="s">
        <v>469</v>
      </c>
      <c r="D146" s="51" t="s">
        <v>571</v>
      </c>
      <c r="E146" s="154" t="s">
        <v>707</v>
      </c>
    </row>
    <row r="147">
      <c r="A147" s="155">
        <v>3.0</v>
      </c>
      <c r="B147" s="51" t="s">
        <v>637</v>
      </c>
      <c r="C147" s="51" t="s">
        <v>469</v>
      </c>
      <c r="D147" s="51" t="s">
        <v>571</v>
      </c>
      <c r="E147" s="154" t="s">
        <v>708</v>
      </c>
    </row>
    <row r="148">
      <c r="A148" s="155">
        <v>3.0</v>
      </c>
      <c r="B148" s="51" t="s">
        <v>590</v>
      </c>
      <c r="C148" s="51" t="s">
        <v>467</v>
      </c>
      <c r="D148" s="51" t="s">
        <v>571</v>
      </c>
      <c r="E148" s="154" t="s">
        <v>709</v>
      </c>
    </row>
    <row r="149">
      <c r="A149" s="155">
        <v>3.0</v>
      </c>
      <c r="B149" s="51" t="s">
        <v>607</v>
      </c>
      <c r="C149" s="51" t="s">
        <v>467</v>
      </c>
      <c r="D149" s="51" t="s">
        <v>571</v>
      </c>
      <c r="E149" s="154" t="s">
        <v>710</v>
      </c>
    </row>
    <row r="150">
      <c r="A150" s="155">
        <v>3.0</v>
      </c>
      <c r="B150" s="51" t="s">
        <v>637</v>
      </c>
      <c r="C150" s="51" t="s">
        <v>467</v>
      </c>
      <c r="D150" s="51" t="s">
        <v>571</v>
      </c>
      <c r="E150" s="154" t="s">
        <v>711</v>
      </c>
    </row>
    <row r="151">
      <c r="A151" s="155">
        <v>3.0</v>
      </c>
      <c r="B151" s="51" t="s">
        <v>590</v>
      </c>
      <c r="C151" s="51" t="s">
        <v>467</v>
      </c>
      <c r="D151" s="51" t="s">
        <v>571</v>
      </c>
      <c r="E151" s="154" t="s">
        <v>712</v>
      </c>
    </row>
    <row r="152">
      <c r="A152" s="155">
        <v>3.0</v>
      </c>
      <c r="B152" s="51" t="s">
        <v>607</v>
      </c>
      <c r="C152" s="51" t="s">
        <v>467</v>
      </c>
      <c r="D152" s="51" t="s">
        <v>571</v>
      </c>
      <c r="E152" s="154" t="s">
        <v>713</v>
      </c>
    </row>
    <row r="153">
      <c r="A153" s="155">
        <v>3.0</v>
      </c>
      <c r="B153" s="51" t="s">
        <v>637</v>
      </c>
      <c r="C153" s="51" t="s">
        <v>467</v>
      </c>
      <c r="D153" s="51" t="s">
        <v>571</v>
      </c>
      <c r="E153" s="154" t="s">
        <v>714</v>
      </c>
    </row>
    <row r="154">
      <c r="A154" s="155">
        <v>3.0</v>
      </c>
      <c r="B154" s="51" t="s">
        <v>590</v>
      </c>
      <c r="C154" s="51" t="s">
        <v>581</v>
      </c>
      <c r="D154" s="51" t="s">
        <v>573</v>
      </c>
      <c r="E154" s="154" t="s">
        <v>715</v>
      </c>
    </row>
    <row r="155">
      <c r="A155" s="155">
        <v>3.0</v>
      </c>
      <c r="B155" s="51" t="s">
        <v>607</v>
      </c>
      <c r="C155" s="51" t="s">
        <v>581</v>
      </c>
      <c r="D155" s="51" t="s">
        <v>571</v>
      </c>
      <c r="E155" s="154" t="s">
        <v>609</v>
      </c>
    </row>
    <row r="156">
      <c r="A156" s="155">
        <v>3.0</v>
      </c>
      <c r="B156" s="51" t="s">
        <v>637</v>
      </c>
      <c r="C156" s="51" t="s">
        <v>581</v>
      </c>
      <c r="D156" s="51" t="s">
        <v>571</v>
      </c>
      <c r="E156" s="154" t="s">
        <v>716</v>
      </c>
    </row>
    <row r="157">
      <c r="A157" s="155">
        <v>3.0</v>
      </c>
      <c r="B157" s="51" t="s">
        <v>590</v>
      </c>
      <c r="C157" s="51" t="s">
        <v>581</v>
      </c>
      <c r="D157" s="51" t="s">
        <v>571</v>
      </c>
      <c r="E157" s="154" t="s">
        <v>717</v>
      </c>
    </row>
    <row r="158">
      <c r="A158" s="155">
        <v>3.0</v>
      </c>
      <c r="B158" s="51" t="s">
        <v>607</v>
      </c>
      <c r="C158" s="51" t="s">
        <v>581</v>
      </c>
      <c r="D158" s="51" t="s">
        <v>571</v>
      </c>
      <c r="E158" s="154" t="s">
        <v>718</v>
      </c>
    </row>
    <row r="159">
      <c r="A159" s="155">
        <v>3.0</v>
      </c>
      <c r="B159" s="51" t="s">
        <v>637</v>
      </c>
      <c r="C159" s="51" t="s">
        <v>581</v>
      </c>
      <c r="D159" s="51" t="s">
        <v>573</v>
      </c>
      <c r="E159" s="154" t="s">
        <v>719</v>
      </c>
    </row>
    <row r="160">
      <c r="A160" s="155">
        <v>3.0</v>
      </c>
      <c r="B160" s="51" t="s">
        <v>590</v>
      </c>
      <c r="C160" s="51" t="s">
        <v>447</v>
      </c>
      <c r="D160" s="51" t="s">
        <v>571</v>
      </c>
      <c r="E160" s="154" t="s">
        <v>720</v>
      </c>
    </row>
    <row r="161">
      <c r="A161" s="155">
        <v>3.0</v>
      </c>
      <c r="B161" s="51" t="s">
        <v>607</v>
      </c>
      <c r="C161" s="51" t="s">
        <v>447</v>
      </c>
      <c r="D161" s="51" t="s">
        <v>573</v>
      </c>
      <c r="E161" s="154" t="s">
        <v>721</v>
      </c>
    </row>
    <row r="162">
      <c r="A162" s="155">
        <v>3.0</v>
      </c>
      <c r="B162" s="51" t="s">
        <v>637</v>
      </c>
      <c r="C162" s="51" t="s">
        <v>447</v>
      </c>
      <c r="D162" s="51" t="s">
        <v>571</v>
      </c>
      <c r="E162" s="154" t="s">
        <v>722</v>
      </c>
    </row>
    <row r="163">
      <c r="A163" s="155">
        <v>3.0</v>
      </c>
      <c r="B163" s="51" t="s">
        <v>590</v>
      </c>
      <c r="C163" s="51" t="s">
        <v>447</v>
      </c>
      <c r="D163" s="51" t="s">
        <v>573</v>
      </c>
      <c r="E163" s="154" t="s">
        <v>723</v>
      </c>
    </row>
    <row r="164">
      <c r="A164" s="155">
        <v>3.0</v>
      </c>
      <c r="B164" s="51" t="s">
        <v>607</v>
      </c>
      <c r="C164" s="51" t="s">
        <v>447</v>
      </c>
      <c r="D164" s="51" t="s">
        <v>571</v>
      </c>
      <c r="E164" s="154" t="s">
        <v>724</v>
      </c>
    </row>
    <row r="165">
      <c r="A165" s="155">
        <v>3.0</v>
      </c>
      <c r="B165" s="51" t="s">
        <v>637</v>
      </c>
      <c r="C165" s="51" t="s">
        <v>447</v>
      </c>
      <c r="D165" s="51" t="s">
        <v>571</v>
      </c>
      <c r="E165" s="154" t="s">
        <v>725</v>
      </c>
    </row>
    <row r="166">
      <c r="A166" s="155">
        <v>3.0</v>
      </c>
      <c r="B166" s="51" t="s">
        <v>590</v>
      </c>
      <c r="C166" s="51" t="s">
        <v>471</v>
      </c>
      <c r="D166" s="51" t="s">
        <v>573</v>
      </c>
      <c r="E166" s="154" t="s">
        <v>726</v>
      </c>
    </row>
    <row r="167">
      <c r="A167" s="155">
        <v>3.0</v>
      </c>
      <c r="B167" s="51" t="s">
        <v>607</v>
      </c>
      <c r="C167" s="51" t="s">
        <v>471</v>
      </c>
      <c r="D167" s="51" t="s">
        <v>571</v>
      </c>
      <c r="E167" s="154" t="s">
        <v>727</v>
      </c>
    </row>
    <row r="168">
      <c r="A168" s="155">
        <v>3.0</v>
      </c>
      <c r="B168" s="51" t="s">
        <v>637</v>
      </c>
      <c r="C168" s="51" t="s">
        <v>471</v>
      </c>
      <c r="D168" s="51" t="s">
        <v>573</v>
      </c>
      <c r="E168" s="154" t="s">
        <v>728</v>
      </c>
    </row>
    <row r="169">
      <c r="A169" s="155">
        <v>3.0</v>
      </c>
      <c r="B169" s="51" t="s">
        <v>590</v>
      </c>
      <c r="C169" s="51" t="s">
        <v>471</v>
      </c>
      <c r="D169" s="51" t="s">
        <v>571</v>
      </c>
      <c r="E169" s="154" t="s">
        <v>729</v>
      </c>
    </row>
    <row r="170">
      <c r="A170" s="155">
        <v>3.0</v>
      </c>
      <c r="B170" s="51" t="s">
        <v>607</v>
      </c>
      <c r="C170" s="51" t="s">
        <v>471</v>
      </c>
      <c r="D170" s="51" t="s">
        <v>571</v>
      </c>
      <c r="E170" s="154" t="s">
        <v>730</v>
      </c>
    </row>
    <row r="171">
      <c r="A171" s="155">
        <v>3.0</v>
      </c>
      <c r="B171" s="51" t="s">
        <v>637</v>
      </c>
      <c r="C171" s="51" t="s">
        <v>471</v>
      </c>
      <c r="D171" s="51" t="s">
        <v>571</v>
      </c>
      <c r="E171" s="154" t="s">
        <v>731</v>
      </c>
    </row>
    <row r="172">
      <c r="A172" s="155">
        <v>3.0</v>
      </c>
      <c r="B172" s="51" t="s">
        <v>590</v>
      </c>
      <c r="C172" s="51" t="s">
        <v>477</v>
      </c>
      <c r="D172" s="51" t="s">
        <v>571</v>
      </c>
      <c r="E172" s="154" t="s">
        <v>732</v>
      </c>
    </row>
    <row r="173">
      <c r="A173" s="155">
        <v>3.0</v>
      </c>
      <c r="B173" s="51" t="s">
        <v>607</v>
      </c>
      <c r="C173" s="51" t="s">
        <v>477</v>
      </c>
      <c r="D173" s="51" t="s">
        <v>573</v>
      </c>
      <c r="E173" s="154" t="s">
        <v>733</v>
      </c>
    </row>
    <row r="174">
      <c r="A174" s="155">
        <v>3.0</v>
      </c>
      <c r="B174" s="51" t="s">
        <v>637</v>
      </c>
      <c r="C174" s="51" t="s">
        <v>477</v>
      </c>
      <c r="D174" s="51" t="s">
        <v>571</v>
      </c>
      <c r="E174" s="154" t="s">
        <v>734</v>
      </c>
    </row>
    <row r="175">
      <c r="A175" s="155">
        <v>3.0</v>
      </c>
      <c r="B175" s="51" t="s">
        <v>590</v>
      </c>
      <c r="C175" s="51" t="s">
        <v>477</v>
      </c>
      <c r="D175" s="51" t="s">
        <v>573</v>
      </c>
      <c r="E175" s="154" t="s">
        <v>735</v>
      </c>
    </row>
    <row r="176">
      <c r="A176" s="155">
        <v>3.0</v>
      </c>
      <c r="B176" s="51" t="s">
        <v>607</v>
      </c>
      <c r="C176" s="51" t="s">
        <v>477</v>
      </c>
      <c r="D176" s="51" t="s">
        <v>571</v>
      </c>
      <c r="E176" s="154" t="s">
        <v>736</v>
      </c>
    </row>
    <row r="177">
      <c r="A177" s="155">
        <v>3.0</v>
      </c>
      <c r="B177" s="51" t="s">
        <v>637</v>
      </c>
      <c r="C177" s="51" t="s">
        <v>477</v>
      </c>
      <c r="D177" s="51" t="s">
        <v>573</v>
      </c>
      <c r="E177" s="154" t="s">
        <v>737</v>
      </c>
    </row>
    <row r="178">
      <c r="A178" s="155">
        <v>3.0</v>
      </c>
      <c r="B178" s="51" t="s">
        <v>590</v>
      </c>
      <c r="C178" s="51" t="s">
        <v>475</v>
      </c>
      <c r="D178" s="51" t="s">
        <v>571</v>
      </c>
      <c r="E178" s="154" t="s">
        <v>738</v>
      </c>
    </row>
    <row r="179">
      <c r="A179" s="155">
        <v>3.0</v>
      </c>
      <c r="B179" s="51" t="s">
        <v>607</v>
      </c>
      <c r="C179" s="51" t="s">
        <v>475</v>
      </c>
      <c r="D179" s="51" t="s">
        <v>573</v>
      </c>
      <c r="E179" s="154" t="s">
        <v>739</v>
      </c>
    </row>
    <row r="180">
      <c r="A180" s="155">
        <v>3.0</v>
      </c>
      <c r="B180" s="51" t="s">
        <v>637</v>
      </c>
      <c r="C180" s="51" t="s">
        <v>475</v>
      </c>
      <c r="D180" s="51" t="s">
        <v>571</v>
      </c>
      <c r="E180" s="154" t="s">
        <v>740</v>
      </c>
    </row>
    <row r="181">
      <c r="A181" s="155">
        <v>3.0</v>
      </c>
      <c r="B181" s="51" t="s">
        <v>590</v>
      </c>
      <c r="C181" s="51" t="s">
        <v>475</v>
      </c>
      <c r="D181" s="51" t="s">
        <v>573</v>
      </c>
      <c r="E181" s="154" t="s">
        <v>741</v>
      </c>
    </row>
    <row r="182">
      <c r="A182" s="155">
        <v>3.0</v>
      </c>
      <c r="B182" s="51" t="s">
        <v>607</v>
      </c>
      <c r="C182" s="51" t="s">
        <v>475</v>
      </c>
      <c r="D182" s="51" t="s">
        <v>571</v>
      </c>
      <c r="E182" s="154" t="s">
        <v>742</v>
      </c>
    </row>
    <row r="183">
      <c r="A183" s="155">
        <v>3.0</v>
      </c>
      <c r="B183" s="51" t="s">
        <v>637</v>
      </c>
      <c r="C183" s="51" t="s">
        <v>475</v>
      </c>
      <c r="D183" s="51" t="s">
        <v>573</v>
      </c>
      <c r="E183" s="154" t="s">
        <v>743</v>
      </c>
    </row>
    <row r="184">
      <c r="A184" s="155">
        <v>3.0</v>
      </c>
      <c r="B184" s="51" t="s">
        <v>590</v>
      </c>
      <c r="C184" s="51" t="s">
        <v>469</v>
      </c>
      <c r="D184" s="51" t="s">
        <v>571</v>
      </c>
      <c r="E184" s="154" t="s">
        <v>744</v>
      </c>
    </row>
    <row r="185">
      <c r="A185" s="155">
        <v>3.0</v>
      </c>
      <c r="B185" s="51" t="s">
        <v>607</v>
      </c>
      <c r="C185" s="51" t="s">
        <v>469</v>
      </c>
      <c r="D185" s="51" t="s">
        <v>573</v>
      </c>
      <c r="E185" s="154" t="s">
        <v>745</v>
      </c>
    </row>
    <row r="186">
      <c r="A186" s="155">
        <v>3.0</v>
      </c>
      <c r="B186" s="51" t="s">
        <v>637</v>
      </c>
      <c r="C186" s="51" t="s">
        <v>469</v>
      </c>
      <c r="D186" s="51" t="s">
        <v>571</v>
      </c>
      <c r="E186" s="154" t="s">
        <v>746</v>
      </c>
    </row>
    <row r="187">
      <c r="A187" s="155">
        <v>3.0</v>
      </c>
      <c r="B187" s="51" t="s">
        <v>590</v>
      </c>
      <c r="C187" s="51" t="s">
        <v>469</v>
      </c>
      <c r="D187" s="51" t="s">
        <v>571</v>
      </c>
      <c r="E187" s="154" t="s">
        <v>747</v>
      </c>
    </row>
    <row r="188">
      <c r="A188" s="155">
        <v>3.0</v>
      </c>
      <c r="B188" s="51" t="s">
        <v>607</v>
      </c>
      <c r="C188" s="51" t="s">
        <v>469</v>
      </c>
      <c r="D188" s="51" t="s">
        <v>573</v>
      </c>
      <c r="E188" s="154" t="s">
        <v>748</v>
      </c>
    </row>
    <row r="189">
      <c r="A189" s="155">
        <v>3.0</v>
      </c>
      <c r="B189" s="51" t="s">
        <v>637</v>
      </c>
      <c r="C189" s="51" t="s">
        <v>469</v>
      </c>
      <c r="D189" s="51" t="s">
        <v>573</v>
      </c>
      <c r="E189" s="154" t="s">
        <v>749</v>
      </c>
    </row>
    <row r="190">
      <c r="A190" s="155">
        <v>3.0</v>
      </c>
      <c r="B190" s="51" t="s">
        <v>590</v>
      </c>
      <c r="C190" s="51" t="s">
        <v>467</v>
      </c>
      <c r="D190" s="51" t="s">
        <v>573</v>
      </c>
      <c r="E190" s="154" t="s">
        <v>750</v>
      </c>
    </row>
    <row r="191">
      <c r="A191" s="155">
        <v>3.0</v>
      </c>
      <c r="B191" s="51" t="s">
        <v>607</v>
      </c>
      <c r="C191" s="51" t="s">
        <v>467</v>
      </c>
      <c r="D191" s="51" t="s">
        <v>571</v>
      </c>
      <c r="E191" s="154" t="s">
        <v>751</v>
      </c>
    </row>
    <row r="192">
      <c r="A192" s="155">
        <v>3.0</v>
      </c>
      <c r="B192" s="51" t="s">
        <v>637</v>
      </c>
      <c r="C192" s="51" t="s">
        <v>467</v>
      </c>
      <c r="D192" s="51" t="s">
        <v>573</v>
      </c>
      <c r="E192" s="154" t="s">
        <v>752</v>
      </c>
    </row>
    <row r="193">
      <c r="A193" s="155">
        <v>3.0</v>
      </c>
      <c r="B193" s="51" t="s">
        <v>590</v>
      </c>
      <c r="C193" s="51" t="s">
        <v>467</v>
      </c>
      <c r="D193" s="51" t="s">
        <v>571</v>
      </c>
      <c r="E193" s="154" t="s">
        <v>751</v>
      </c>
    </row>
    <row r="194">
      <c r="A194" s="155">
        <v>3.0</v>
      </c>
      <c r="B194" s="51" t="s">
        <v>607</v>
      </c>
      <c r="C194" s="51" t="s">
        <v>467</v>
      </c>
      <c r="D194" s="51" t="s">
        <v>571</v>
      </c>
      <c r="E194" s="154" t="s">
        <v>753</v>
      </c>
    </row>
    <row r="195">
      <c r="A195" s="155">
        <v>3.0</v>
      </c>
      <c r="B195" s="51" t="s">
        <v>637</v>
      </c>
      <c r="C195" s="51" t="s">
        <v>467</v>
      </c>
      <c r="D195" s="51" t="s">
        <v>573</v>
      </c>
      <c r="E195" s="154" t="s">
        <v>754</v>
      </c>
    </row>
    <row r="196">
      <c r="A196" s="155">
        <v>3.0</v>
      </c>
      <c r="B196" s="51" t="s">
        <v>590</v>
      </c>
      <c r="C196" s="51" t="s">
        <v>581</v>
      </c>
      <c r="D196" s="51" t="s">
        <v>571</v>
      </c>
      <c r="E196" s="154" t="s">
        <v>755</v>
      </c>
    </row>
    <row r="197">
      <c r="A197" s="155">
        <v>3.0</v>
      </c>
      <c r="B197" s="51" t="s">
        <v>607</v>
      </c>
      <c r="C197" s="51" t="s">
        <v>581</v>
      </c>
      <c r="D197" s="51" t="s">
        <v>573</v>
      </c>
      <c r="E197" s="154" t="s">
        <v>756</v>
      </c>
    </row>
    <row r="198">
      <c r="A198" s="155">
        <v>3.0</v>
      </c>
      <c r="B198" s="51" t="s">
        <v>637</v>
      </c>
      <c r="C198" s="51" t="s">
        <v>581</v>
      </c>
      <c r="D198" s="51" t="s">
        <v>573</v>
      </c>
      <c r="E198" s="154" t="s">
        <v>757</v>
      </c>
    </row>
    <row r="199">
      <c r="A199" s="155">
        <v>3.0</v>
      </c>
      <c r="B199" s="51" t="s">
        <v>590</v>
      </c>
      <c r="C199" s="51" t="s">
        <v>581</v>
      </c>
      <c r="D199" s="51" t="s">
        <v>573</v>
      </c>
      <c r="E199" s="154" t="s">
        <v>758</v>
      </c>
    </row>
    <row r="200">
      <c r="A200" s="155">
        <v>3.0</v>
      </c>
      <c r="B200" s="51" t="s">
        <v>607</v>
      </c>
      <c r="C200" s="51" t="s">
        <v>581</v>
      </c>
      <c r="D200" s="51" t="s">
        <v>573</v>
      </c>
      <c r="E200" s="154" t="s">
        <v>759</v>
      </c>
    </row>
    <row r="201">
      <c r="A201" s="155">
        <v>3.0</v>
      </c>
      <c r="B201" s="51" t="s">
        <v>637</v>
      </c>
      <c r="C201" s="51" t="s">
        <v>581</v>
      </c>
      <c r="D201" s="51" t="s">
        <v>571</v>
      </c>
      <c r="E201" s="154" t="s">
        <v>760</v>
      </c>
    </row>
    <row r="202">
      <c r="A202" s="155">
        <v>3.0</v>
      </c>
      <c r="B202" s="51" t="s">
        <v>590</v>
      </c>
      <c r="C202" s="51" t="s">
        <v>447</v>
      </c>
      <c r="D202" s="51" t="s">
        <v>573</v>
      </c>
      <c r="E202" s="154" t="s">
        <v>761</v>
      </c>
    </row>
    <row r="203">
      <c r="A203" s="155">
        <v>3.0</v>
      </c>
      <c r="B203" s="51" t="s">
        <v>607</v>
      </c>
      <c r="C203" s="51" t="s">
        <v>447</v>
      </c>
      <c r="D203" s="51" t="s">
        <v>571</v>
      </c>
      <c r="E203" s="154" t="s">
        <v>762</v>
      </c>
    </row>
    <row r="204">
      <c r="A204" s="155">
        <v>3.0</v>
      </c>
      <c r="B204" s="51" t="s">
        <v>637</v>
      </c>
      <c r="C204" s="51" t="s">
        <v>447</v>
      </c>
      <c r="D204" s="51" t="s">
        <v>573</v>
      </c>
      <c r="E204" s="154" t="s">
        <v>763</v>
      </c>
    </row>
    <row r="205">
      <c r="A205" s="155">
        <v>3.0</v>
      </c>
      <c r="B205" s="51" t="s">
        <v>590</v>
      </c>
      <c r="C205" s="51" t="s">
        <v>447</v>
      </c>
      <c r="D205" s="51" t="s">
        <v>571</v>
      </c>
      <c r="E205" s="154" t="s">
        <v>764</v>
      </c>
    </row>
    <row r="206">
      <c r="A206" s="155">
        <v>3.0</v>
      </c>
      <c r="B206" s="51" t="s">
        <v>607</v>
      </c>
      <c r="C206" s="51" t="s">
        <v>447</v>
      </c>
      <c r="D206" s="51" t="s">
        <v>573</v>
      </c>
      <c r="E206" s="154" t="s">
        <v>765</v>
      </c>
    </row>
    <row r="207">
      <c r="A207" s="155">
        <v>3.0</v>
      </c>
      <c r="B207" s="51" t="s">
        <v>637</v>
      </c>
      <c r="C207" s="51" t="s">
        <v>447</v>
      </c>
      <c r="D207" s="51" t="s">
        <v>573</v>
      </c>
      <c r="E207" s="154" t="s">
        <v>766</v>
      </c>
    </row>
    <row r="208">
      <c r="A208" s="155">
        <v>3.0</v>
      </c>
      <c r="B208" s="51" t="s">
        <v>471</v>
      </c>
      <c r="C208" s="51" t="s">
        <v>471</v>
      </c>
      <c r="D208" s="51" t="s">
        <v>571</v>
      </c>
      <c r="E208" s="154" t="s">
        <v>767</v>
      </c>
    </row>
    <row r="209">
      <c r="A209" s="155">
        <v>3.0</v>
      </c>
      <c r="B209" s="51" t="s">
        <v>471</v>
      </c>
      <c r="C209" s="51" t="s">
        <v>471</v>
      </c>
      <c r="D209" s="51" t="s">
        <v>573</v>
      </c>
      <c r="E209" s="154" t="s">
        <v>768</v>
      </c>
    </row>
    <row r="210">
      <c r="A210" s="155">
        <v>3.0</v>
      </c>
      <c r="B210" s="51" t="s">
        <v>471</v>
      </c>
      <c r="C210" s="51" t="s">
        <v>477</v>
      </c>
      <c r="D210" s="51" t="s">
        <v>571</v>
      </c>
      <c r="E210" s="154" t="s">
        <v>769</v>
      </c>
    </row>
    <row r="211">
      <c r="A211" s="155">
        <v>3.0</v>
      </c>
      <c r="B211" s="51" t="s">
        <v>471</v>
      </c>
      <c r="C211" s="51" t="s">
        <v>477</v>
      </c>
      <c r="D211" s="51" t="s">
        <v>573</v>
      </c>
      <c r="E211" s="154" t="s">
        <v>770</v>
      </c>
    </row>
    <row r="212">
      <c r="A212" s="155">
        <v>3.0</v>
      </c>
      <c r="B212" s="51" t="s">
        <v>471</v>
      </c>
      <c r="C212" s="51" t="s">
        <v>475</v>
      </c>
      <c r="D212" s="51" t="s">
        <v>571</v>
      </c>
      <c r="E212" s="154" t="s">
        <v>771</v>
      </c>
    </row>
    <row r="213">
      <c r="A213" s="155">
        <v>3.0</v>
      </c>
      <c r="B213" s="51" t="s">
        <v>471</v>
      </c>
      <c r="C213" s="51" t="s">
        <v>475</v>
      </c>
      <c r="D213" s="51" t="s">
        <v>573</v>
      </c>
      <c r="E213" s="154" t="s">
        <v>772</v>
      </c>
    </row>
    <row r="214">
      <c r="A214" s="155">
        <v>3.0</v>
      </c>
      <c r="B214" s="51" t="s">
        <v>471</v>
      </c>
      <c r="C214" s="51" t="s">
        <v>469</v>
      </c>
      <c r="D214" s="51" t="s">
        <v>571</v>
      </c>
      <c r="E214" s="154" t="s">
        <v>773</v>
      </c>
    </row>
    <row r="215">
      <c r="A215" s="155">
        <v>3.0</v>
      </c>
      <c r="B215" s="51" t="s">
        <v>471</v>
      </c>
      <c r="C215" s="51" t="s">
        <v>469</v>
      </c>
      <c r="D215" s="51" t="s">
        <v>573</v>
      </c>
      <c r="E215" s="154" t="s">
        <v>774</v>
      </c>
    </row>
    <row r="216">
      <c r="A216" s="155">
        <v>3.0</v>
      </c>
      <c r="B216" s="51" t="s">
        <v>471</v>
      </c>
      <c r="C216" s="51" t="s">
        <v>467</v>
      </c>
      <c r="D216" s="51" t="s">
        <v>571</v>
      </c>
      <c r="E216" s="154" t="s">
        <v>775</v>
      </c>
    </row>
    <row r="217">
      <c r="A217" s="155">
        <v>3.0</v>
      </c>
      <c r="B217" s="51" t="s">
        <v>471</v>
      </c>
      <c r="C217" s="51" t="s">
        <v>467</v>
      </c>
      <c r="D217" s="51" t="s">
        <v>573</v>
      </c>
      <c r="E217" s="154" t="s">
        <v>776</v>
      </c>
    </row>
    <row r="218">
      <c r="A218" s="155">
        <v>3.0</v>
      </c>
      <c r="B218" s="51" t="s">
        <v>471</v>
      </c>
      <c r="C218" s="51" t="s">
        <v>541</v>
      </c>
      <c r="D218" s="51" t="s">
        <v>571</v>
      </c>
      <c r="E218" s="154" t="s">
        <v>777</v>
      </c>
    </row>
    <row r="219">
      <c r="A219" s="155">
        <v>3.0</v>
      </c>
      <c r="B219" s="51" t="s">
        <v>471</v>
      </c>
      <c r="C219" s="51" t="s">
        <v>541</v>
      </c>
      <c r="D219" s="51" t="s">
        <v>573</v>
      </c>
      <c r="E219" s="154" t="s">
        <v>778</v>
      </c>
    </row>
    <row r="220">
      <c r="A220" s="155">
        <v>3.0</v>
      </c>
      <c r="B220" s="51" t="s">
        <v>471</v>
      </c>
      <c r="C220" s="51" t="s">
        <v>581</v>
      </c>
      <c r="D220" s="51" t="s">
        <v>571</v>
      </c>
      <c r="E220" s="154" t="s">
        <v>779</v>
      </c>
    </row>
    <row r="221">
      <c r="A221" s="155">
        <v>3.0</v>
      </c>
      <c r="B221" s="51" t="s">
        <v>471</v>
      </c>
      <c r="C221" s="51" t="s">
        <v>581</v>
      </c>
      <c r="D221" s="51" t="s">
        <v>573</v>
      </c>
      <c r="E221" s="154" t="s">
        <v>780</v>
      </c>
    </row>
    <row r="222">
      <c r="A222" s="155">
        <v>3.0</v>
      </c>
      <c r="B222" s="51" t="s">
        <v>471</v>
      </c>
      <c r="C222" s="51" t="s">
        <v>447</v>
      </c>
      <c r="D222" s="51" t="s">
        <v>571</v>
      </c>
      <c r="E222" s="154" t="s">
        <v>781</v>
      </c>
    </row>
    <row r="223">
      <c r="A223" s="155">
        <v>3.0</v>
      </c>
      <c r="B223" s="51" t="s">
        <v>471</v>
      </c>
      <c r="C223" s="51" t="s">
        <v>447</v>
      </c>
      <c r="D223" s="51" t="s">
        <v>573</v>
      </c>
      <c r="E223" s="154" t="s">
        <v>782</v>
      </c>
    </row>
    <row r="224">
      <c r="A224" s="155">
        <v>3.0</v>
      </c>
      <c r="B224" s="51" t="s">
        <v>621</v>
      </c>
      <c r="C224" s="51" t="s">
        <v>471</v>
      </c>
      <c r="D224" s="51" t="s">
        <v>571</v>
      </c>
      <c r="E224" s="154" t="s">
        <v>783</v>
      </c>
    </row>
    <row r="225">
      <c r="A225" s="155">
        <v>3.0</v>
      </c>
      <c r="B225" s="51" t="s">
        <v>621</v>
      </c>
      <c r="C225" s="51" t="s">
        <v>471</v>
      </c>
      <c r="D225" s="51" t="s">
        <v>573</v>
      </c>
      <c r="E225" s="154" t="s">
        <v>784</v>
      </c>
    </row>
    <row r="226">
      <c r="A226" s="155">
        <v>3.0</v>
      </c>
      <c r="B226" s="51" t="s">
        <v>621</v>
      </c>
      <c r="C226" s="51" t="s">
        <v>477</v>
      </c>
      <c r="D226" s="51" t="s">
        <v>571</v>
      </c>
      <c r="E226" s="154" t="s">
        <v>785</v>
      </c>
    </row>
    <row r="227">
      <c r="A227" s="155">
        <v>3.0</v>
      </c>
      <c r="B227" s="51" t="s">
        <v>621</v>
      </c>
      <c r="C227" s="51" t="s">
        <v>477</v>
      </c>
      <c r="D227" s="51" t="s">
        <v>573</v>
      </c>
      <c r="E227" s="154" t="s">
        <v>786</v>
      </c>
    </row>
    <row r="228">
      <c r="A228" s="155">
        <v>3.0</v>
      </c>
      <c r="B228" s="51" t="s">
        <v>621</v>
      </c>
      <c r="C228" s="51" t="s">
        <v>475</v>
      </c>
      <c r="D228" s="51" t="s">
        <v>571</v>
      </c>
      <c r="E228" s="154" t="s">
        <v>787</v>
      </c>
    </row>
    <row r="229">
      <c r="A229" s="155">
        <v>3.0</v>
      </c>
      <c r="B229" s="51" t="s">
        <v>621</v>
      </c>
      <c r="C229" s="51" t="s">
        <v>475</v>
      </c>
      <c r="D229" s="51" t="s">
        <v>573</v>
      </c>
      <c r="E229" s="154" t="s">
        <v>788</v>
      </c>
    </row>
    <row r="230">
      <c r="A230" s="155">
        <v>3.0</v>
      </c>
      <c r="B230" s="51" t="s">
        <v>621</v>
      </c>
      <c r="C230" s="51" t="s">
        <v>469</v>
      </c>
      <c r="D230" s="51" t="s">
        <v>571</v>
      </c>
      <c r="E230" s="154" t="s">
        <v>789</v>
      </c>
    </row>
    <row r="231">
      <c r="A231" s="155">
        <v>3.0</v>
      </c>
      <c r="B231" s="51" t="s">
        <v>621</v>
      </c>
      <c r="C231" s="51" t="s">
        <v>469</v>
      </c>
      <c r="D231" s="51" t="s">
        <v>573</v>
      </c>
      <c r="E231" s="154" t="s">
        <v>790</v>
      </c>
    </row>
    <row r="232">
      <c r="A232" s="155">
        <v>3.0</v>
      </c>
      <c r="B232" s="51" t="s">
        <v>621</v>
      </c>
      <c r="C232" s="51" t="s">
        <v>467</v>
      </c>
      <c r="D232" s="51" t="s">
        <v>571</v>
      </c>
      <c r="E232" s="154" t="s">
        <v>791</v>
      </c>
    </row>
    <row r="233">
      <c r="A233" s="155">
        <v>3.0</v>
      </c>
      <c r="B233" s="51" t="s">
        <v>621</v>
      </c>
      <c r="C233" s="51" t="s">
        <v>467</v>
      </c>
      <c r="D233" s="51" t="s">
        <v>573</v>
      </c>
      <c r="E233" s="154" t="s">
        <v>792</v>
      </c>
    </row>
    <row r="234">
      <c r="A234" s="155">
        <v>3.0</v>
      </c>
      <c r="B234" s="51" t="s">
        <v>621</v>
      </c>
      <c r="C234" s="51" t="s">
        <v>541</v>
      </c>
      <c r="D234" s="51" t="s">
        <v>571</v>
      </c>
      <c r="E234" s="154" t="s">
        <v>793</v>
      </c>
    </row>
    <row r="235">
      <c r="A235" s="155">
        <v>3.0</v>
      </c>
      <c r="B235" s="51" t="s">
        <v>621</v>
      </c>
      <c r="C235" s="51" t="s">
        <v>541</v>
      </c>
      <c r="D235" s="51" t="s">
        <v>573</v>
      </c>
      <c r="E235" s="154" t="s">
        <v>794</v>
      </c>
    </row>
    <row r="236">
      <c r="A236" s="155">
        <v>3.0</v>
      </c>
      <c r="B236" s="51" t="s">
        <v>621</v>
      </c>
      <c r="C236" s="51" t="s">
        <v>581</v>
      </c>
      <c r="D236" s="51" t="s">
        <v>571</v>
      </c>
      <c r="E236" s="154" t="s">
        <v>795</v>
      </c>
    </row>
    <row r="237">
      <c r="A237" s="155">
        <v>3.0</v>
      </c>
      <c r="B237" s="51" t="s">
        <v>621</v>
      </c>
      <c r="C237" s="51" t="s">
        <v>581</v>
      </c>
      <c r="D237" s="51" t="s">
        <v>573</v>
      </c>
      <c r="E237" s="154" t="s">
        <v>796</v>
      </c>
    </row>
    <row r="238">
      <c r="A238" s="155">
        <v>3.0</v>
      </c>
      <c r="B238" s="51" t="s">
        <v>621</v>
      </c>
      <c r="C238" s="51" t="s">
        <v>447</v>
      </c>
      <c r="D238" s="51" t="s">
        <v>571</v>
      </c>
      <c r="E238" s="154" t="s">
        <v>797</v>
      </c>
    </row>
    <row r="239">
      <c r="A239" s="155">
        <v>3.0</v>
      </c>
      <c r="B239" s="51" t="s">
        <v>621</v>
      </c>
      <c r="C239" s="51" t="s">
        <v>447</v>
      </c>
      <c r="D239" s="51" t="s">
        <v>573</v>
      </c>
      <c r="E239" s="154" t="s">
        <v>798</v>
      </c>
    </row>
    <row r="240">
      <c r="A240" s="155">
        <v>3.0</v>
      </c>
      <c r="B240" s="51" t="s">
        <v>607</v>
      </c>
      <c r="C240" s="51" t="s">
        <v>541</v>
      </c>
      <c r="D240" s="51" t="s">
        <v>571</v>
      </c>
      <c r="E240" s="154" t="s">
        <v>799</v>
      </c>
    </row>
    <row r="241">
      <c r="A241" s="155">
        <v>3.0</v>
      </c>
      <c r="B241" s="51" t="s">
        <v>607</v>
      </c>
      <c r="C241" s="51" t="s">
        <v>541</v>
      </c>
      <c r="D241" s="51" t="s">
        <v>573</v>
      </c>
      <c r="E241" s="154" t="s">
        <v>800</v>
      </c>
    </row>
    <row r="242">
      <c r="A242" s="155">
        <v>3.0</v>
      </c>
      <c r="B242" s="51" t="s">
        <v>590</v>
      </c>
      <c r="C242" s="51" t="s">
        <v>541</v>
      </c>
      <c r="D242" s="51" t="s">
        <v>571</v>
      </c>
      <c r="E242" s="154" t="s">
        <v>801</v>
      </c>
    </row>
    <row r="243">
      <c r="A243" s="155">
        <v>3.0</v>
      </c>
      <c r="B243" s="51" t="s">
        <v>590</v>
      </c>
      <c r="C243" s="51" t="s">
        <v>541</v>
      </c>
      <c r="D243" s="51" t="s">
        <v>573</v>
      </c>
      <c r="E243" s="154" t="s">
        <v>802</v>
      </c>
    </row>
    <row r="244">
      <c r="A244" s="155">
        <v>3.0</v>
      </c>
      <c r="B244" s="51" t="s">
        <v>637</v>
      </c>
      <c r="C244" s="51" t="s">
        <v>541</v>
      </c>
      <c r="D244" s="51" t="s">
        <v>571</v>
      </c>
      <c r="E244" s="154" t="s">
        <v>803</v>
      </c>
    </row>
    <row r="245">
      <c r="A245" s="155">
        <v>3.0</v>
      </c>
      <c r="B245" s="51" t="s">
        <v>637</v>
      </c>
      <c r="C245" s="51" t="s">
        <v>541</v>
      </c>
      <c r="D245" s="51" t="s">
        <v>573</v>
      </c>
      <c r="E245" s="154" t="s">
        <v>804</v>
      </c>
    </row>
    <row r="246">
      <c r="A246" s="156"/>
      <c r="B246" s="156"/>
      <c r="C246" s="156"/>
      <c r="D246" s="156"/>
      <c r="E246" s="157"/>
    </row>
    <row r="247">
      <c r="A247" s="156"/>
      <c r="B247" s="156"/>
      <c r="C247" s="156"/>
      <c r="D247" s="156"/>
      <c r="E247" s="157"/>
    </row>
    <row r="248">
      <c r="A248" s="156"/>
      <c r="B248" s="156"/>
      <c r="C248" s="156"/>
      <c r="D248" s="156"/>
      <c r="E248" s="157"/>
    </row>
    <row r="249">
      <c r="A249" s="156"/>
      <c r="B249" s="156"/>
      <c r="C249" s="156"/>
      <c r="D249" s="156"/>
      <c r="E249" s="157"/>
    </row>
    <row r="250">
      <c r="A250" s="156"/>
      <c r="B250" s="156"/>
      <c r="C250" s="156"/>
      <c r="D250" s="156"/>
      <c r="E250" s="157"/>
    </row>
    <row r="251">
      <c r="A251" s="156"/>
      <c r="B251" s="156"/>
      <c r="C251" s="156"/>
      <c r="D251" s="156"/>
      <c r="E251" s="157"/>
    </row>
    <row r="252">
      <c r="A252" s="156"/>
      <c r="B252" s="156"/>
      <c r="C252" s="156"/>
      <c r="D252" s="156"/>
      <c r="E252" s="157"/>
    </row>
    <row r="253">
      <c r="A253" s="156"/>
      <c r="B253" s="156"/>
      <c r="C253" s="156"/>
      <c r="D253" s="156"/>
      <c r="E253" s="157"/>
    </row>
    <row r="254">
      <c r="A254" s="156"/>
      <c r="B254" s="156"/>
      <c r="C254" s="156"/>
      <c r="D254" s="156"/>
      <c r="E254" s="157"/>
    </row>
    <row r="255">
      <c r="A255" s="156"/>
      <c r="B255" s="156"/>
      <c r="C255" s="156"/>
      <c r="D255" s="156"/>
      <c r="E255" s="157"/>
    </row>
    <row r="256">
      <c r="A256" s="156"/>
      <c r="B256" s="156"/>
      <c r="C256" s="156"/>
      <c r="D256" s="156"/>
      <c r="E256" s="157"/>
    </row>
    <row r="257">
      <c r="A257" s="156"/>
      <c r="B257" s="156"/>
      <c r="C257" s="156"/>
      <c r="D257" s="156"/>
      <c r="E257" s="157"/>
    </row>
    <row r="258">
      <c r="A258" s="156"/>
      <c r="B258" s="156"/>
      <c r="C258" s="156"/>
      <c r="D258" s="156"/>
      <c r="E258" s="157"/>
    </row>
    <row r="259">
      <c r="A259" s="156"/>
      <c r="B259" s="156"/>
      <c r="C259" s="156"/>
      <c r="D259" s="156"/>
      <c r="E259" s="157"/>
    </row>
    <row r="260">
      <c r="A260" s="156"/>
      <c r="B260" s="156"/>
      <c r="C260" s="156"/>
      <c r="D260" s="156"/>
      <c r="E260" s="157"/>
    </row>
    <row r="261">
      <c r="A261" s="156"/>
      <c r="B261" s="156"/>
      <c r="C261" s="156"/>
      <c r="D261" s="156"/>
      <c r="E261" s="157"/>
    </row>
    <row r="262">
      <c r="A262" s="156"/>
      <c r="B262" s="156"/>
      <c r="C262" s="156"/>
      <c r="D262" s="156"/>
      <c r="E262" s="157"/>
    </row>
    <row r="263">
      <c r="A263" s="156"/>
      <c r="B263" s="156"/>
      <c r="C263" s="156"/>
      <c r="D263" s="156"/>
      <c r="E263" s="157"/>
    </row>
    <row r="264">
      <c r="A264" s="156"/>
      <c r="B264" s="156"/>
      <c r="C264" s="156"/>
      <c r="D264" s="156"/>
      <c r="E264" s="157"/>
    </row>
    <row r="265">
      <c r="A265" s="156"/>
      <c r="B265" s="156"/>
      <c r="C265" s="156"/>
      <c r="D265" s="156"/>
      <c r="E265" s="157"/>
    </row>
    <row r="266">
      <c r="A266" s="156"/>
      <c r="B266" s="156"/>
      <c r="C266" s="156"/>
      <c r="D266" s="156"/>
      <c r="E266" s="157"/>
    </row>
    <row r="267">
      <c r="A267" s="156"/>
      <c r="B267" s="156"/>
      <c r="C267" s="156"/>
      <c r="D267" s="156"/>
      <c r="E267" s="157"/>
    </row>
    <row r="268">
      <c r="A268" s="156"/>
      <c r="B268" s="156"/>
      <c r="C268" s="156"/>
      <c r="D268" s="156"/>
      <c r="E268" s="157"/>
    </row>
    <row r="269">
      <c r="A269" s="156"/>
      <c r="B269" s="156"/>
      <c r="C269" s="156"/>
      <c r="D269" s="156"/>
      <c r="E269" s="157"/>
    </row>
    <row r="270">
      <c r="A270" s="156"/>
      <c r="B270" s="156"/>
      <c r="C270" s="156"/>
      <c r="D270" s="156"/>
      <c r="E270" s="157"/>
    </row>
    <row r="271">
      <c r="A271" s="156"/>
      <c r="B271" s="156"/>
      <c r="C271" s="156"/>
      <c r="D271" s="156"/>
      <c r="E271" s="157"/>
    </row>
    <row r="272">
      <c r="A272" s="156"/>
      <c r="B272" s="156"/>
      <c r="C272" s="156"/>
      <c r="D272" s="156"/>
      <c r="E272" s="157"/>
    </row>
    <row r="273">
      <c r="A273" s="156"/>
      <c r="B273" s="156"/>
      <c r="C273" s="156"/>
      <c r="D273" s="156"/>
      <c r="E273" s="157"/>
    </row>
    <row r="274">
      <c r="A274" s="156"/>
      <c r="B274" s="156"/>
      <c r="C274" s="156"/>
      <c r="D274" s="156"/>
      <c r="E274" s="157"/>
    </row>
    <row r="275">
      <c r="A275" s="156"/>
      <c r="B275" s="156"/>
      <c r="C275" s="156"/>
      <c r="D275" s="156"/>
      <c r="E275" s="157"/>
    </row>
    <row r="276">
      <c r="A276" s="156"/>
      <c r="B276" s="156"/>
      <c r="C276" s="156"/>
      <c r="D276" s="156"/>
      <c r="E276" s="157"/>
    </row>
    <row r="277">
      <c r="A277" s="156"/>
      <c r="B277" s="156"/>
      <c r="C277" s="156"/>
      <c r="D277" s="156"/>
      <c r="E277" s="157"/>
    </row>
    <row r="278">
      <c r="A278" s="156"/>
      <c r="B278" s="156"/>
      <c r="C278" s="156"/>
      <c r="D278" s="156"/>
      <c r="E278" s="157"/>
    </row>
    <row r="279">
      <c r="A279" s="156"/>
      <c r="B279" s="156"/>
      <c r="C279" s="156"/>
      <c r="D279" s="156"/>
      <c r="E279" s="157"/>
    </row>
    <row r="280">
      <c r="A280" s="156"/>
      <c r="B280" s="156"/>
      <c r="C280" s="156"/>
      <c r="D280" s="156"/>
      <c r="E280" s="157"/>
    </row>
    <row r="281">
      <c r="A281" s="156"/>
      <c r="B281" s="156"/>
      <c r="C281" s="156"/>
      <c r="D281" s="156"/>
      <c r="E281" s="157"/>
    </row>
    <row r="282">
      <c r="A282" s="156"/>
      <c r="B282" s="156"/>
      <c r="C282" s="156"/>
      <c r="D282" s="156"/>
      <c r="E282" s="157"/>
    </row>
    <row r="283">
      <c r="A283" s="156"/>
      <c r="B283" s="156"/>
      <c r="C283" s="156"/>
      <c r="D283" s="156"/>
      <c r="E283" s="157"/>
    </row>
    <row r="284">
      <c r="A284" s="156"/>
      <c r="B284" s="156"/>
      <c r="C284" s="156"/>
      <c r="D284" s="156"/>
      <c r="E284" s="157"/>
    </row>
    <row r="285">
      <c r="A285" s="156"/>
      <c r="B285" s="156"/>
      <c r="C285" s="156"/>
      <c r="D285" s="156"/>
      <c r="E285" s="157"/>
    </row>
    <row r="286">
      <c r="A286" s="156"/>
      <c r="B286" s="156"/>
      <c r="C286" s="156"/>
      <c r="D286" s="156"/>
      <c r="E286" s="157"/>
    </row>
    <row r="287">
      <c r="A287" s="156"/>
      <c r="B287" s="156"/>
      <c r="C287" s="156"/>
      <c r="D287" s="156"/>
      <c r="E287" s="157"/>
    </row>
    <row r="288">
      <c r="A288" s="156"/>
      <c r="B288" s="156"/>
      <c r="C288" s="156"/>
      <c r="D288" s="156"/>
      <c r="E288" s="157"/>
    </row>
    <row r="289">
      <c r="A289" s="156"/>
      <c r="B289" s="156"/>
      <c r="C289" s="156"/>
      <c r="D289" s="156"/>
      <c r="E289" s="157"/>
    </row>
    <row r="290">
      <c r="A290" s="156"/>
      <c r="B290" s="156"/>
      <c r="C290" s="156"/>
      <c r="D290" s="156"/>
      <c r="E290" s="157"/>
    </row>
    <row r="291">
      <c r="A291" s="156"/>
      <c r="B291" s="156"/>
      <c r="C291" s="156"/>
      <c r="D291" s="156"/>
      <c r="E291" s="157"/>
    </row>
    <row r="292">
      <c r="A292" s="156"/>
      <c r="B292" s="156"/>
      <c r="C292" s="156"/>
      <c r="D292" s="156"/>
      <c r="E292" s="157"/>
    </row>
    <row r="293">
      <c r="A293" s="156"/>
      <c r="B293" s="156"/>
      <c r="C293" s="156"/>
      <c r="D293" s="156"/>
      <c r="E293" s="157"/>
    </row>
    <row r="294">
      <c r="A294" s="156"/>
      <c r="B294" s="156"/>
      <c r="C294" s="156"/>
      <c r="D294" s="156"/>
      <c r="E294" s="157"/>
    </row>
    <row r="295">
      <c r="A295" s="156"/>
      <c r="B295" s="156"/>
      <c r="C295" s="156"/>
      <c r="D295" s="156"/>
      <c r="E295" s="157"/>
    </row>
    <row r="296">
      <c r="A296" s="156"/>
      <c r="B296" s="156"/>
      <c r="C296" s="156"/>
      <c r="D296" s="156"/>
      <c r="E296" s="157"/>
    </row>
    <row r="297">
      <c r="A297" s="156"/>
      <c r="B297" s="156"/>
      <c r="C297" s="156"/>
      <c r="D297" s="156"/>
      <c r="E297" s="157"/>
    </row>
    <row r="298">
      <c r="A298" s="156"/>
      <c r="B298" s="156"/>
      <c r="C298" s="156"/>
      <c r="D298" s="156"/>
      <c r="E298" s="157"/>
    </row>
    <row r="299">
      <c r="A299" s="156"/>
      <c r="B299" s="156"/>
      <c r="C299" s="156"/>
      <c r="D299" s="156"/>
      <c r="E299" s="157"/>
    </row>
    <row r="300">
      <c r="A300" s="156"/>
      <c r="B300" s="156"/>
      <c r="C300" s="156"/>
      <c r="D300" s="156"/>
      <c r="E300" s="157"/>
    </row>
    <row r="301">
      <c r="A301" s="156"/>
      <c r="B301" s="156"/>
      <c r="C301" s="156"/>
      <c r="D301" s="156"/>
      <c r="E301" s="157"/>
    </row>
    <row r="302">
      <c r="A302" s="156"/>
      <c r="B302" s="156"/>
      <c r="C302" s="156"/>
      <c r="D302" s="156"/>
      <c r="E302" s="157"/>
    </row>
    <row r="303">
      <c r="A303" s="156"/>
      <c r="B303" s="156"/>
      <c r="C303" s="156"/>
      <c r="D303" s="156"/>
      <c r="E303" s="157"/>
    </row>
    <row r="304">
      <c r="A304" s="156"/>
      <c r="B304" s="156"/>
      <c r="C304" s="156"/>
      <c r="D304" s="156"/>
      <c r="E304" s="157"/>
    </row>
    <row r="305">
      <c r="A305" s="156"/>
      <c r="B305" s="156"/>
      <c r="C305" s="156"/>
      <c r="D305" s="156"/>
      <c r="E305" s="157"/>
    </row>
    <row r="306">
      <c r="A306" s="156"/>
      <c r="B306" s="156"/>
      <c r="C306" s="156"/>
      <c r="D306" s="156"/>
      <c r="E306" s="157"/>
    </row>
    <row r="307">
      <c r="A307" s="156"/>
      <c r="B307" s="156"/>
      <c r="C307" s="156"/>
      <c r="D307" s="156"/>
      <c r="E307" s="157"/>
    </row>
    <row r="308">
      <c r="A308" s="156"/>
      <c r="B308" s="156"/>
      <c r="C308" s="156"/>
      <c r="D308" s="156"/>
      <c r="E308" s="157"/>
    </row>
    <row r="309">
      <c r="A309" s="156"/>
      <c r="B309" s="156"/>
      <c r="C309" s="156"/>
      <c r="D309" s="156"/>
      <c r="E309" s="157"/>
    </row>
    <row r="310">
      <c r="A310" s="156"/>
      <c r="B310" s="156"/>
      <c r="C310" s="156"/>
      <c r="D310" s="156"/>
      <c r="E310" s="157"/>
    </row>
    <row r="311">
      <c r="A311" s="156"/>
      <c r="B311" s="156"/>
      <c r="C311" s="156"/>
      <c r="D311" s="156"/>
      <c r="E311" s="157"/>
    </row>
    <row r="312">
      <c r="A312" s="156"/>
      <c r="B312" s="156"/>
      <c r="C312" s="156"/>
      <c r="D312" s="156"/>
      <c r="E312" s="157"/>
    </row>
    <row r="313">
      <c r="A313" s="156"/>
      <c r="B313" s="156"/>
      <c r="C313" s="156"/>
      <c r="D313" s="156"/>
      <c r="E313" s="157"/>
    </row>
    <row r="314">
      <c r="A314" s="156"/>
      <c r="B314" s="156"/>
      <c r="C314" s="156"/>
      <c r="D314" s="156"/>
      <c r="E314" s="157"/>
    </row>
    <row r="315">
      <c r="A315" s="156"/>
      <c r="B315" s="156"/>
      <c r="C315" s="156"/>
      <c r="D315" s="156"/>
      <c r="E315" s="157"/>
    </row>
    <row r="316">
      <c r="A316" s="156"/>
      <c r="B316" s="156"/>
      <c r="C316" s="156"/>
      <c r="D316" s="156"/>
      <c r="E316" s="157"/>
    </row>
    <row r="317">
      <c r="A317" s="156"/>
      <c r="B317" s="156"/>
      <c r="C317" s="156"/>
      <c r="D317" s="156"/>
      <c r="E317" s="157"/>
    </row>
    <row r="318">
      <c r="A318" s="156"/>
      <c r="B318" s="156"/>
      <c r="C318" s="156"/>
      <c r="D318" s="156"/>
      <c r="E318" s="157"/>
    </row>
    <row r="319">
      <c r="A319" s="156"/>
      <c r="B319" s="156"/>
      <c r="C319" s="156"/>
      <c r="D319" s="156"/>
      <c r="E319" s="157"/>
    </row>
    <row r="320">
      <c r="A320" s="156"/>
      <c r="B320" s="156"/>
      <c r="C320" s="156"/>
      <c r="D320" s="156"/>
      <c r="E320" s="157"/>
    </row>
    <row r="321">
      <c r="A321" s="156"/>
      <c r="B321" s="156"/>
      <c r="C321" s="156"/>
      <c r="D321" s="156"/>
      <c r="E321" s="157"/>
    </row>
    <row r="322">
      <c r="A322" s="156"/>
      <c r="B322" s="156"/>
      <c r="C322" s="156"/>
      <c r="D322" s="156"/>
      <c r="E322" s="157"/>
    </row>
    <row r="323">
      <c r="A323" s="156"/>
      <c r="B323" s="156"/>
      <c r="C323" s="156"/>
      <c r="D323" s="156"/>
      <c r="E323" s="157"/>
    </row>
    <row r="324">
      <c r="A324" s="156"/>
      <c r="B324" s="156"/>
      <c r="C324" s="156"/>
      <c r="D324" s="156"/>
      <c r="E324" s="157"/>
    </row>
    <row r="325">
      <c r="A325" s="156"/>
      <c r="B325" s="156"/>
      <c r="C325" s="156"/>
      <c r="D325" s="156"/>
      <c r="E325" s="157"/>
    </row>
    <row r="326">
      <c r="A326" s="156"/>
      <c r="B326" s="156"/>
      <c r="C326" s="156"/>
      <c r="D326" s="156"/>
      <c r="E326" s="157"/>
    </row>
    <row r="327">
      <c r="A327" s="156"/>
      <c r="B327" s="156"/>
      <c r="C327" s="156"/>
      <c r="D327" s="156"/>
      <c r="E327" s="157"/>
    </row>
    <row r="328">
      <c r="A328" s="156"/>
      <c r="B328" s="156"/>
      <c r="C328" s="156"/>
      <c r="D328" s="156"/>
      <c r="E328" s="157"/>
    </row>
    <row r="329">
      <c r="A329" s="156"/>
      <c r="B329" s="156"/>
      <c r="C329" s="156"/>
      <c r="D329" s="156"/>
      <c r="E329" s="157"/>
    </row>
    <row r="330">
      <c r="A330" s="156"/>
      <c r="B330" s="156"/>
      <c r="C330" s="156"/>
      <c r="D330" s="156"/>
      <c r="E330" s="157"/>
    </row>
    <row r="331">
      <c r="A331" s="156"/>
      <c r="B331" s="156"/>
      <c r="C331" s="156"/>
      <c r="D331" s="156"/>
      <c r="E331" s="157"/>
    </row>
    <row r="332">
      <c r="A332" s="156"/>
      <c r="B332" s="156"/>
      <c r="C332" s="156"/>
      <c r="D332" s="156"/>
      <c r="E332" s="157"/>
    </row>
    <row r="333">
      <c r="A333" s="156"/>
      <c r="B333" s="156"/>
      <c r="C333" s="156"/>
      <c r="D333" s="156"/>
      <c r="E333" s="157"/>
    </row>
    <row r="334">
      <c r="A334" s="156"/>
      <c r="B334" s="156"/>
      <c r="C334" s="156"/>
      <c r="D334" s="156"/>
      <c r="E334" s="157"/>
    </row>
    <row r="335">
      <c r="A335" s="156"/>
      <c r="B335" s="156"/>
      <c r="C335" s="156"/>
      <c r="D335" s="156"/>
      <c r="E335" s="157"/>
    </row>
    <row r="336">
      <c r="A336" s="156"/>
      <c r="B336" s="156"/>
      <c r="C336" s="156"/>
      <c r="D336" s="156"/>
      <c r="E336" s="157"/>
    </row>
    <row r="337">
      <c r="A337" s="156"/>
      <c r="B337" s="156"/>
      <c r="C337" s="156"/>
      <c r="D337" s="156"/>
      <c r="E337" s="157"/>
    </row>
    <row r="338">
      <c r="A338" s="156"/>
      <c r="B338" s="156"/>
      <c r="C338" s="156"/>
      <c r="D338" s="156"/>
      <c r="E338" s="157"/>
    </row>
    <row r="339">
      <c r="A339" s="156"/>
      <c r="B339" s="156"/>
      <c r="C339" s="156"/>
      <c r="D339" s="156"/>
      <c r="E339" s="157"/>
    </row>
    <row r="340">
      <c r="A340" s="156"/>
      <c r="B340" s="156"/>
      <c r="C340" s="156"/>
      <c r="D340" s="156"/>
      <c r="E340" s="157"/>
    </row>
    <row r="341">
      <c r="A341" s="156"/>
      <c r="B341" s="156"/>
      <c r="C341" s="156"/>
      <c r="D341" s="156"/>
      <c r="E341" s="157"/>
    </row>
    <row r="342">
      <c r="A342" s="156"/>
      <c r="B342" s="156"/>
      <c r="C342" s="156"/>
      <c r="D342" s="156"/>
      <c r="E342" s="157"/>
    </row>
    <row r="343">
      <c r="A343" s="156"/>
      <c r="B343" s="156"/>
      <c r="C343" s="156"/>
      <c r="D343" s="156"/>
      <c r="E343" s="157"/>
    </row>
    <row r="344">
      <c r="A344" s="156"/>
      <c r="B344" s="156"/>
      <c r="C344" s="156"/>
      <c r="D344" s="156"/>
      <c r="E344" s="157"/>
    </row>
    <row r="345">
      <c r="A345" s="156"/>
      <c r="B345" s="156"/>
      <c r="C345" s="156"/>
      <c r="D345" s="156"/>
      <c r="E345" s="157"/>
    </row>
    <row r="346">
      <c r="A346" s="156"/>
      <c r="B346" s="156"/>
      <c r="C346" s="156"/>
      <c r="D346" s="156"/>
      <c r="E346" s="157"/>
    </row>
    <row r="347">
      <c r="A347" s="156"/>
      <c r="B347" s="156"/>
      <c r="C347" s="156"/>
      <c r="D347" s="156"/>
      <c r="E347" s="157"/>
    </row>
    <row r="348">
      <c r="A348" s="156"/>
      <c r="B348" s="156"/>
      <c r="C348" s="156"/>
      <c r="D348" s="156"/>
      <c r="E348" s="157"/>
    </row>
    <row r="349">
      <c r="A349" s="156"/>
      <c r="B349" s="156"/>
      <c r="C349" s="156"/>
      <c r="D349" s="156"/>
      <c r="E349" s="157"/>
    </row>
    <row r="350">
      <c r="A350" s="156"/>
      <c r="B350" s="156"/>
      <c r="C350" s="156"/>
      <c r="D350" s="156"/>
      <c r="E350" s="157"/>
    </row>
    <row r="351">
      <c r="A351" s="156"/>
      <c r="B351" s="156"/>
      <c r="C351" s="156"/>
      <c r="D351" s="156"/>
      <c r="E351" s="157"/>
    </row>
    <row r="352">
      <c r="A352" s="156"/>
      <c r="B352" s="156"/>
      <c r="C352" s="156"/>
      <c r="D352" s="156"/>
      <c r="E352" s="157"/>
    </row>
    <row r="353">
      <c r="A353" s="156"/>
      <c r="B353" s="156"/>
      <c r="C353" s="156"/>
      <c r="D353" s="156"/>
      <c r="E353" s="157"/>
    </row>
    <row r="354">
      <c r="A354" s="156"/>
      <c r="B354" s="156"/>
      <c r="C354" s="156"/>
      <c r="D354" s="156"/>
      <c r="E354" s="157"/>
    </row>
    <row r="355">
      <c r="A355" s="156"/>
      <c r="B355" s="156"/>
      <c r="C355" s="156"/>
      <c r="D355" s="156"/>
      <c r="E355" s="157"/>
    </row>
    <row r="356">
      <c r="A356" s="156"/>
      <c r="B356" s="156"/>
      <c r="C356" s="156"/>
      <c r="D356" s="156"/>
      <c r="E356" s="157"/>
    </row>
    <row r="357">
      <c r="A357" s="156"/>
      <c r="B357" s="156"/>
      <c r="C357" s="156"/>
      <c r="D357" s="156"/>
      <c r="E357" s="157"/>
    </row>
    <row r="358">
      <c r="A358" s="156"/>
      <c r="B358" s="156"/>
      <c r="C358" s="156"/>
      <c r="D358" s="156"/>
      <c r="E358" s="157"/>
    </row>
    <row r="359">
      <c r="A359" s="156"/>
      <c r="B359" s="156"/>
      <c r="C359" s="156"/>
      <c r="D359" s="156"/>
      <c r="E359" s="157"/>
    </row>
    <row r="360">
      <c r="A360" s="156"/>
      <c r="B360" s="156"/>
      <c r="C360" s="156"/>
      <c r="D360" s="156"/>
      <c r="E360" s="157"/>
    </row>
    <row r="361">
      <c r="A361" s="156"/>
      <c r="B361" s="156"/>
      <c r="C361" s="156"/>
      <c r="D361" s="156"/>
      <c r="E361" s="157"/>
    </row>
    <row r="362">
      <c r="A362" s="156"/>
      <c r="B362" s="156"/>
      <c r="C362" s="156"/>
      <c r="D362" s="156"/>
      <c r="E362" s="157"/>
    </row>
    <row r="363">
      <c r="A363" s="156"/>
      <c r="B363" s="156"/>
      <c r="C363" s="156"/>
      <c r="D363" s="156"/>
      <c r="E363" s="157"/>
    </row>
    <row r="364">
      <c r="A364" s="156"/>
      <c r="B364" s="156"/>
      <c r="C364" s="156"/>
      <c r="D364" s="156"/>
      <c r="E364" s="157"/>
    </row>
    <row r="365">
      <c r="A365" s="156"/>
      <c r="B365" s="156"/>
      <c r="C365" s="156"/>
      <c r="D365" s="156"/>
      <c r="E365" s="157"/>
    </row>
    <row r="366">
      <c r="A366" s="156"/>
      <c r="B366" s="156"/>
      <c r="C366" s="156"/>
      <c r="D366" s="156"/>
      <c r="E366" s="157"/>
    </row>
    <row r="367">
      <c r="A367" s="156"/>
      <c r="B367" s="156"/>
      <c r="C367" s="156"/>
      <c r="D367" s="156"/>
      <c r="E367" s="157"/>
    </row>
    <row r="368">
      <c r="A368" s="156"/>
      <c r="B368" s="156"/>
      <c r="C368" s="156"/>
      <c r="D368" s="156"/>
      <c r="E368" s="157"/>
    </row>
    <row r="369">
      <c r="A369" s="156"/>
      <c r="B369" s="156"/>
      <c r="C369" s="156"/>
      <c r="D369" s="156"/>
      <c r="E369" s="157"/>
    </row>
    <row r="370">
      <c r="A370" s="156"/>
      <c r="B370" s="156"/>
      <c r="C370" s="156"/>
      <c r="D370" s="156"/>
      <c r="E370" s="157"/>
    </row>
    <row r="371">
      <c r="A371" s="156"/>
      <c r="B371" s="156"/>
      <c r="C371" s="156"/>
      <c r="D371" s="156"/>
      <c r="E371" s="157"/>
    </row>
    <row r="372">
      <c r="A372" s="156"/>
      <c r="B372" s="156"/>
      <c r="C372" s="156"/>
      <c r="D372" s="156"/>
      <c r="E372" s="157"/>
    </row>
    <row r="373">
      <c r="A373" s="156"/>
      <c r="B373" s="156"/>
      <c r="C373" s="156"/>
      <c r="D373" s="156"/>
      <c r="E373" s="157"/>
    </row>
    <row r="374">
      <c r="A374" s="156"/>
      <c r="B374" s="156"/>
      <c r="C374" s="156"/>
      <c r="D374" s="156"/>
      <c r="E374" s="157"/>
    </row>
    <row r="375">
      <c r="A375" s="156"/>
      <c r="B375" s="156"/>
      <c r="C375" s="156"/>
      <c r="D375" s="156"/>
      <c r="E375" s="157"/>
    </row>
    <row r="376">
      <c r="A376" s="156"/>
      <c r="B376" s="156"/>
      <c r="C376" s="156"/>
      <c r="D376" s="156"/>
      <c r="E376" s="157"/>
    </row>
    <row r="377">
      <c r="A377" s="156"/>
      <c r="B377" s="156"/>
      <c r="C377" s="156"/>
      <c r="D377" s="156"/>
      <c r="E377" s="157"/>
    </row>
    <row r="378">
      <c r="A378" s="156"/>
      <c r="B378" s="156"/>
      <c r="C378" s="156"/>
      <c r="D378" s="156"/>
      <c r="E378" s="157"/>
    </row>
    <row r="379">
      <c r="A379" s="156"/>
      <c r="B379" s="156"/>
      <c r="C379" s="156"/>
      <c r="D379" s="156"/>
      <c r="E379" s="157"/>
    </row>
    <row r="380">
      <c r="A380" s="156"/>
      <c r="B380" s="156"/>
      <c r="C380" s="156"/>
      <c r="D380" s="156"/>
      <c r="E380" s="157"/>
    </row>
    <row r="381">
      <c r="A381" s="156"/>
      <c r="B381" s="156"/>
      <c r="C381" s="156"/>
      <c r="D381" s="156"/>
      <c r="E381" s="157"/>
    </row>
    <row r="382">
      <c r="A382" s="156"/>
      <c r="B382" s="156"/>
      <c r="C382" s="156"/>
      <c r="D382" s="156"/>
      <c r="E382" s="157"/>
    </row>
    <row r="383">
      <c r="A383" s="156"/>
      <c r="B383" s="156"/>
      <c r="C383" s="156"/>
      <c r="D383" s="156"/>
      <c r="E383" s="157"/>
    </row>
    <row r="384">
      <c r="A384" s="156"/>
      <c r="B384" s="156"/>
      <c r="C384" s="156"/>
      <c r="D384" s="156"/>
      <c r="E384" s="157"/>
    </row>
    <row r="385">
      <c r="A385" s="156"/>
      <c r="B385" s="156"/>
      <c r="C385" s="156"/>
      <c r="D385" s="156"/>
      <c r="E385" s="157"/>
    </row>
    <row r="386">
      <c r="A386" s="156"/>
      <c r="B386" s="156"/>
      <c r="C386" s="156"/>
      <c r="D386" s="156"/>
      <c r="E386" s="157"/>
    </row>
    <row r="387">
      <c r="A387" s="156"/>
      <c r="B387" s="156"/>
      <c r="C387" s="156"/>
      <c r="D387" s="156"/>
      <c r="E387" s="157"/>
    </row>
    <row r="388">
      <c r="A388" s="156"/>
      <c r="B388" s="156"/>
      <c r="C388" s="156"/>
      <c r="D388" s="156"/>
      <c r="E388" s="157"/>
    </row>
    <row r="389">
      <c r="A389" s="156"/>
      <c r="B389" s="156"/>
      <c r="C389" s="156"/>
      <c r="D389" s="156"/>
      <c r="E389" s="157"/>
    </row>
    <row r="390">
      <c r="A390" s="156"/>
      <c r="B390" s="156"/>
      <c r="C390" s="156"/>
      <c r="D390" s="156"/>
      <c r="E390" s="157"/>
    </row>
    <row r="391">
      <c r="A391" s="156"/>
      <c r="B391" s="156"/>
      <c r="C391" s="156"/>
      <c r="D391" s="156"/>
      <c r="E391" s="157"/>
    </row>
    <row r="392">
      <c r="A392" s="156"/>
      <c r="B392" s="156"/>
      <c r="C392" s="156"/>
      <c r="D392" s="156"/>
      <c r="E392" s="157"/>
    </row>
    <row r="393">
      <c r="A393" s="156"/>
      <c r="B393" s="156"/>
      <c r="C393" s="156"/>
      <c r="D393" s="156"/>
      <c r="E393" s="157"/>
    </row>
    <row r="394">
      <c r="A394" s="156"/>
      <c r="B394" s="156"/>
      <c r="C394" s="156"/>
      <c r="D394" s="156"/>
      <c r="E394" s="157"/>
    </row>
    <row r="395">
      <c r="A395" s="156"/>
      <c r="B395" s="156"/>
      <c r="C395" s="156"/>
      <c r="D395" s="156"/>
      <c r="E395" s="157"/>
    </row>
    <row r="396">
      <c r="A396" s="156"/>
      <c r="B396" s="156"/>
      <c r="C396" s="156"/>
      <c r="D396" s="156"/>
      <c r="E396" s="157"/>
    </row>
    <row r="397">
      <c r="A397" s="156"/>
      <c r="B397" s="156"/>
      <c r="C397" s="156"/>
      <c r="D397" s="156"/>
      <c r="E397" s="157"/>
    </row>
    <row r="398">
      <c r="A398" s="156"/>
      <c r="B398" s="156"/>
      <c r="C398" s="156"/>
      <c r="D398" s="156"/>
      <c r="E398" s="157"/>
    </row>
    <row r="399">
      <c r="A399" s="156"/>
      <c r="B399" s="156"/>
      <c r="C399" s="156"/>
      <c r="D399" s="156"/>
      <c r="E399" s="157"/>
    </row>
    <row r="400">
      <c r="A400" s="156"/>
      <c r="B400" s="156"/>
      <c r="C400" s="156"/>
      <c r="D400" s="156"/>
      <c r="E400" s="157"/>
    </row>
    <row r="401">
      <c r="A401" s="156"/>
      <c r="B401" s="156"/>
      <c r="C401" s="156"/>
      <c r="D401" s="156"/>
      <c r="E401" s="157"/>
    </row>
    <row r="402">
      <c r="A402" s="156"/>
      <c r="B402" s="156"/>
      <c r="C402" s="156"/>
      <c r="D402" s="156"/>
      <c r="E402" s="157"/>
    </row>
    <row r="403">
      <c r="A403" s="156"/>
      <c r="B403" s="156"/>
      <c r="C403" s="156"/>
      <c r="D403" s="156"/>
      <c r="E403" s="157"/>
    </row>
    <row r="404">
      <c r="A404" s="156"/>
      <c r="B404" s="156"/>
      <c r="C404" s="156"/>
      <c r="D404" s="156"/>
      <c r="E404" s="157"/>
    </row>
    <row r="405">
      <c r="A405" s="156"/>
      <c r="B405" s="156"/>
      <c r="C405" s="156"/>
      <c r="D405" s="156"/>
      <c r="E405" s="157"/>
    </row>
    <row r="406">
      <c r="A406" s="156"/>
      <c r="B406" s="156"/>
      <c r="C406" s="156"/>
      <c r="D406" s="156"/>
      <c r="E406" s="157"/>
    </row>
    <row r="407">
      <c r="A407" s="156"/>
      <c r="B407" s="156"/>
      <c r="C407" s="156"/>
      <c r="D407" s="156"/>
      <c r="E407" s="157"/>
    </row>
    <row r="408">
      <c r="A408" s="156"/>
      <c r="B408" s="156"/>
      <c r="C408" s="156"/>
      <c r="D408" s="156"/>
      <c r="E408" s="157"/>
    </row>
    <row r="409">
      <c r="A409" s="156"/>
      <c r="B409" s="156"/>
      <c r="C409" s="156"/>
      <c r="D409" s="156"/>
      <c r="E409" s="157"/>
    </row>
    <row r="410">
      <c r="A410" s="156"/>
      <c r="B410" s="156"/>
      <c r="C410" s="156"/>
      <c r="D410" s="156"/>
      <c r="E410" s="157"/>
    </row>
    <row r="411">
      <c r="A411" s="156"/>
      <c r="B411" s="156"/>
      <c r="C411" s="156"/>
      <c r="D411" s="156"/>
      <c r="E411" s="157"/>
    </row>
    <row r="412">
      <c r="A412" s="156"/>
      <c r="B412" s="156"/>
      <c r="C412" s="156"/>
      <c r="D412" s="156"/>
      <c r="E412" s="157"/>
    </row>
    <row r="413">
      <c r="A413" s="156"/>
      <c r="B413" s="156"/>
      <c r="C413" s="156"/>
      <c r="D413" s="156"/>
      <c r="E413" s="157"/>
    </row>
    <row r="414">
      <c r="A414" s="156"/>
      <c r="B414" s="156"/>
      <c r="C414" s="156"/>
      <c r="D414" s="156"/>
      <c r="E414" s="157"/>
    </row>
    <row r="415">
      <c r="A415" s="156"/>
      <c r="B415" s="156"/>
      <c r="C415" s="156"/>
      <c r="D415" s="156"/>
      <c r="E415" s="157"/>
    </row>
    <row r="416">
      <c r="A416" s="156"/>
      <c r="B416" s="156"/>
      <c r="C416" s="156"/>
      <c r="D416" s="156"/>
      <c r="E416" s="157"/>
    </row>
    <row r="417">
      <c r="A417" s="156"/>
      <c r="B417" s="156"/>
      <c r="C417" s="156"/>
      <c r="D417" s="156"/>
      <c r="E417" s="157"/>
    </row>
    <row r="418">
      <c r="A418" s="156"/>
      <c r="B418" s="156"/>
      <c r="C418" s="156"/>
      <c r="D418" s="156"/>
      <c r="E418" s="157"/>
    </row>
    <row r="419">
      <c r="A419" s="156"/>
      <c r="B419" s="156"/>
      <c r="C419" s="156"/>
      <c r="D419" s="156"/>
      <c r="E419" s="157"/>
    </row>
    <row r="420">
      <c r="A420" s="156"/>
      <c r="B420" s="156"/>
      <c r="C420" s="156"/>
      <c r="D420" s="156"/>
      <c r="E420" s="157"/>
    </row>
    <row r="421">
      <c r="A421" s="156"/>
      <c r="B421" s="156"/>
      <c r="C421" s="156"/>
      <c r="D421" s="156"/>
      <c r="E421" s="157"/>
    </row>
    <row r="422">
      <c r="A422" s="156"/>
      <c r="B422" s="156"/>
      <c r="C422" s="156"/>
      <c r="D422" s="156"/>
      <c r="E422" s="157"/>
    </row>
    <row r="423">
      <c r="A423" s="156"/>
      <c r="B423" s="156"/>
      <c r="C423" s="156"/>
      <c r="D423" s="156"/>
      <c r="E423" s="157"/>
    </row>
    <row r="424">
      <c r="A424" s="156"/>
      <c r="B424" s="156"/>
      <c r="C424" s="156"/>
      <c r="D424" s="156"/>
      <c r="E424" s="157"/>
    </row>
    <row r="425">
      <c r="A425" s="156"/>
      <c r="B425" s="156"/>
      <c r="C425" s="156"/>
      <c r="D425" s="156"/>
      <c r="E425" s="157"/>
    </row>
    <row r="426">
      <c r="A426" s="156"/>
      <c r="B426" s="156"/>
      <c r="C426" s="156"/>
      <c r="D426" s="156"/>
      <c r="E426" s="157"/>
    </row>
    <row r="427">
      <c r="A427" s="156"/>
      <c r="B427" s="156"/>
      <c r="C427" s="156"/>
      <c r="D427" s="156"/>
      <c r="E427" s="157"/>
    </row>
    <row r="428">
      <c r="A428" s="156"/>
      <c r="B428" s="156"/>
      <c r="C428" s="156"/>
      <c r="D428" s="156"/>
      <c r="E428" s="157"/>
    </row>
    <row r="429">
      <c r="A429" s="156"/>
      <c r="B429" s="156"/>
      <c r="C429" s="156"/>
      <c r="D429" s="156"/>
      <c r="E429" s="157"/>
    </row>
    <row r="430">
      <c r="A430" s="156"/>
      <c r="B430" s="156"/>
      <c r="C430" s="156"/>
      <c r="D430" s="156"/>
      <c r="E430" s="157"/>
    </row>
    <row r="431">
      <c r="A431" s="156"/>
      <c r="B431" s="156"/>
      <c r="C431" s="156"/>
      <c r="D431" s="156"/>
      <c r="E431" s="157"/>
    </row>
    <row r="432">
      <c r="A432" s="156"/>
      <c r="B432" s="156"/>
      <c r="C432" s="156"/>
      <c r="D432" s="156"/>
      <c r="E432" s="157"/>
    </row>
    <row r="433">
      <c r="A433" s="156"/>
      <c r="B433" s="156"/>
      <c r="C433" s="156"/>
      <c r="D433" s="156"/>
      <c r="E433" s="157"/>
    </row>
    <row r="434">
      <c r="A434" s="156"/>
      <c r="B434" s="156"/>
      <c r="C434" s="156"/>
      <c r="D434" s="156"/>
      <c r="E434" s="157"/>
    </row>
    <row r="435">
      <c r="A435" s="156"/>
      <c r="B435" s="156"/>
      <c r="C435" s="156"/>
      <c r="D435" s="156"/>
      <c r="E435" s="157"/>
    </row>
    <row r="436">
      <c r="A436" s="156"/>
      <c r="B436" s="156"/>
      <c r="C436" s="156"/>
      <c r="D436" s="156"/>
      <c r="E436" s="157"/>
    </row>
    <row r="437">
      <c r="A437" s="156"/>
      <c r="B437" s="156"/>
      <c r="C437" s="156"/>
      <c r="D437" s="156"/>
      <c r="E437" s="157"/>
    </row>
    <row r="438">
      <c r="A438" s="156"/>
      <c r="B438" s="156"/>
      <c r="C438" s="156"/>
      <c r="D438" s="156"/>
      <c r="E438" s="157"/>
    </row>
    <row r="439">
      <c r="A439" s="156"/>
      <c r="B439" s="156"/>
      <c r="C439" s="156"/>
      <c r="D439" s="156"/>
      <c r="E439" s="157"/>
    </row>
    <row r="440">
      <c r="A440" s="156"/>
      <c r="B440" s="156"/>
      <c r="C440" s="156"/>
      <c r="D440" s="156"/>
      <c r="E440" s="157"/>
    </row>
    <row r="441">
      <c r="A441" s="156"/>
      <c r="B441" s="156"/>
      <c r="C441" s="156"/>
      <c r="D441" s="156"/>
      <c r="E441" s="157"/>
    </row>
    <row r="442">
      <c r="A442" s="156"/>
      <c r="B442" s="156"/>
      <c r="C442" s="156"/>
      <c r="D442" s="156"/>
      <c r="E442" s="157"/>
    </row>
    <row r="443">
      <c r="A443" s="156"/>
      <c r="B443" s="156"/>
      <c r="C443" s="156"/>
      <c r="D443" s="156"/>
      <c r="E443" s="157"/>
    </row>
    <row r="444">
      <c r="A444" s="156"/>
      <c r="B444" s="156"/>
      <c r="C444" s="156"/>
      <c r="D444" s="156"/>
      <c r="E444" s="157"/>
    </row>
    <row r="445">
      <c r="A445" s="156"/>
      <c r="B445" s="156"/>
      <c r="C445" s="156"/>
      <c r="D445" s="156"/>
      <c r="E445" s="157"/>
    </row>
    <row r="446">
      <c r="A446" s="156"/>
      <c r="B446" s="156"/>
      <c r="C446" s="156"/>
      <c r="D446" s="156"/>
      <c r="E446" s="157"/>
    </row>
    <row r="447">
      <c r="A447" s="156"/>
      <c r="B447" s="156"/>
      <c r="C447" s="156"/>
      <c r="D447" s="156"/>
      <c r="E447" s="157"/>
    </row>
    <row r="448">
      <c r="A448" s="156"/>
      <c r="B448" s="156"/>
      <c r="C448" s="156"/>
      <c r="D448" s="156"/>
      <c r="E448" s="157"/>
    </row>
    <row r="449">
      <c r="A449" s="156"/>
      <c r="B449" s="156"/>
      <c r="C449" s="156"/>
      <c r="D449" s="156"/>
      <c r="E449" s="157"/>
    </row>
    <row r="450">
      <c r="A450" s="156"/>
      <c r="B450" s="156"/>
      <c r="C450" s="156"/>
      <c r="D450" s="156"/>
      <c r="E450" s="157"/>
    </row>
    <row r="451">
      <c r="A451" s="156"/>
      <c r="B451" s="156"/>
      <c r="C451" s="156"/>
      <c r="D451" s="156"/>
      <c r="E451" s="157"/>
    </row>
    <row r="452">
      <c r="A452" s="156"/>
      <c r="B452" s="156"/>
      <c r="C452" s="156"/>
      <c r="D452" s="156"/>
      <c r="E452" s="157"/>
    </row>
    <row r="453">
      <c r="A453" s="156"/>
      <c r="B453" s="156"/>
      <c r="C453" s="156"/>
      <c r="D453" s="156"/>
      <c r="E453" s="157"/>
    </row>
    <row r="454">
      <c r="A454" s="156"/>
      <c r="B454" s="156"/>
      <c r="C454" s="156"/>
      <c r="D454" s="156"/>
      <c r="E454" s="157"/>
    </row>
    <row r="455">
      <c r="A455" s="156"/>
      <c r="B455" s="156"/>
      <c r="C455" s="156"/>
      <c r="D455" s="156"/>
      <c r="E455" s="157"/>
    </row>
    <row r="456">
      <c r="A456" s="156"/>
      <c r="B456" s="156"/>
      <c r="C456" s="156"/>
      <c r="D456" s="156"/>
      <c r="E456" s="157"/>
    </row>
    <row r="457">
      <c r="A457" s="156"/>
      <c r="B457" s="156"/>
      <c r="C457" s="156"/>
      <c r="D457" s="156"/>
      <c r="E457" s="157"/>
    </row>
    <row r="458">
      <c r="A458" s="156"/>
      <c r="B458" s="156"/>
      <c r="C458" s="156"/>
      <c r="D458" s="156"/>
      <c r="E458" s="157"/>
    </row>
    <row r="459">
      <c r="A459" s="156"/>
      <c r="B459" s="156"/>
      <c r="C459" s="156"/>
      <c r="D459" s="156"/>
      <c r="E459" s="157"/>
    </row>
    <row r="460">
      <c r="A460" s="156"/>
      <c r="B460" s="156"/>
      <c r="C460" s="156"/>
      <c r="D460" s="156"/>
      <c r="E460" s="157"/>
    </row>
    <row r="461">
      <c r="A461" s="156"/>
      <c r="B461" s="156"/>
      <c r="C461" s="156"/>
      <c r="D461" s="156"/>
      <c r="E461" s="157"/>
    </row>
    <row r="462">
      <c r="A462" s="156"/>
      <c r="B462" s="156"/>
      <c r="C462" s="156"/>
      <c r="D462" s="156"/>
      <c r="E462" s="157"/>
    </row>
    <row r="463">
      <c r="A463" s="156"/>
      <c r="B463" s="156"/>
      <c r="C463" s="156"/>
      <c r="D463" s="156"/>
      <c r="E463" s="157"/>
    </row>
    <row r="464">
      <c r="A464" s="156"/>
      <c r="B464" s="156"/>
      <c r="C464" s="156"/>
      <c r="D464" s="156"/>
      <c r="E464" s="157"/>
    </row>
    <row r="465">
      <c r="A465" s="156"/>
      <c r="B465" s="156"/>
      <c r="C465" s="156"/>
      <c r="D465" s="156"/>
      <c r="E465" s="157"/>
    </row>
    <row r="466">
      <c r="A466" s="156"/>
      <c r="B466" s="156"/>
      <c r="C466" s="156"/>
      <c r="D466" s="156"/>
      <c r="E466" s="157"/>
    </row>
    <row r="467">
      <c r="A467" s="156"/>
      <c r="B467" s="156"/>
      <c r="C467" s="156"/>
      <c r="D467" s="156"/>
      <c r="E467" s="157"/>
    </row>
    <row r="468">
      <c r="A468" s="156"/>
      <c r="B468" s="156"/>
      <c r="C468" s="156"/>
      <c r="D468" s="156"/>
      <c r="E468" s="157"/>
    </row>
    <row r="469">
      <c r="A469" s="156"/>
      <c r="B469" s="156"/>
      <c r="C469" s="156"/>
      <c r="D469" s="156"/>
      <c r="E469" s="157"/>
    </row>
    <row r="470">
      <c r="A470" s="156"/>
      <c r="B470" s="156"/>
      <c r="C470" s="156"/>
      <c r="D470" s="156"/>
      <c r="E470" s="157"/>
    </row>
    <row r="471">
      <c r="A471" s="156"/>
      <c r="B471" s="156"/>
      <c r="C471" s="156"/>
      <c r="D471" s="156"/>
      <c r="E471" s="157"/>
    </row>
    <row r="472">
      <c r="A472" s="156"/>
      <c r="B472" s="156"/>
      <c r="C472" s="156"/>
      <c r="D472" s="156"/>
      <c r="E472" s="157"/>
    </row>
    <row r="473">
      <c r="A473" s="156"/>
      <c r="B473" s="156"/>
      <c r="C473" s="156"/>
      <c r="D473" s="156"/>
      <c r="E473" s="157"/>
    </row>
    <row r="474">
      <c r="A474" s="156"/>
      <c r="B474" s="156"/>
      <c r="C474" s="156"/>
      <c r="D474" s="156"/>
      <c r="E474" s="157"/>
    </row>
    <row r="475">
      <c r="A475" s="156"/>
      <c r="B475" s="156"/>
      <c r="C475" s="156"/>
      <c r="D475" s="156"/>
      <c r="E475" s="157"/>
    </row>
    <row r="476">
      <c r="A476" s="156"/>
      <c r="B476" s="156"/>
      <c r="C476" s="156"/>
      <c r="D476" s="156"/>
      <c r="E476" s="157"/>
    </row>
    <row r="477">
      <c r="A477" s="156"/>
      <c r="B477" s="156"/>
      <c r="C477" s="156"/>
      <c r="D477" s="156"/>
      <c r="E477" s="157"/>
    </row>
    <row r="478">
      <c r="A478" s="156"/>
      <c r="B478" s="156"/>
      <c r="C478" s="156"/>
      <c r="D478" s="156"/>
      <c r="E478" s="157"/>
    </row>
    <row r="479">
      <c r="A479" s="156"/>
      <c r="B479" s="156"/>
      <c r="C479" s="156"/>
      <c r="D479" s="156"/>
      <c r="E479" s="157"/>
    </row>
    <row r="480">
      <c r="A480" s="156"/>
      <c r="B480" s="156"/>
      <c r="C480" s="156"/>
      <c r="D480" s="156"/>
      <c r="E480" s="157"/>
    </row>
    <row r="481">
      <c r="A481" s="156"/>
      <c r="B481" s="156"/>
      <c r="C481" s="156"/>
      <c r="D481" s="156"/>
      <c r="E481" s="157"/>
    </row>
    <row r="482">
      <c r="A482" s="156"/>
      <c r="B482" s="156"/>
      <c r="C482" s="156"/>
      <c r="D482" s="156"/>
      <c r="E482" s="157"/>
    </row>
    <row r="483">
      <c r="A483" s="156"/>
      <c r="B483" s="156"/>
      <c r="C483" s="156"/>
      <c r="D483" s="156"/>
      <c r="E483" s="157"/>
    </row>
    <row r="484">
      <c r="A484" s="156"/>
      <c r="B484" s="156"/>
      <c r="C484" s="156"/>
      <c r="D484" s="156"/>
      <c r="E484" s="157"/>
    </row>
    <row r="485">
      <c r="A485" s="156"/>
      <c r="B485" s="156"/>
      <c r="C485" s="156"/>
      <c r="D485" s="156"/>
      <c r="E485" s="157"/>
    </row>
    <row r="486">
      <c r="A486" s="156"/>
      <c r="B486" s="156"/>
      <c r="C486" s="156"/>
      <c r="D486" s="156"/>
      <c r="E486" s="157"/>
    </row>
    <row r="487">
      <c r="A487" s="156"/>
      <c r="B487" s="156"/>
      <c r="C487" s="156"/>
      <c r="D487" s="156"/>
      <c r="E487" s="157"/>
    </row>
    <row r="488">
      <c r="A488" s="156"/>
      <c r="B488" s="156"/>
      <c r="C488" s="156"/>
      <c r="D488" s="156"/>
      <c r="E488" s="157"/>
    </row>
    <row r="489">
      <c r="A489" s="156"/>
      <c r="B489" s="156"/>
      <c r="C489" s="156"/>
      <c r="D489" s="156"/>
      <c r="E489" s="157"/>
    </row>
    <row r="490">
      <c r="A490" s="156"/>
      <c r="B490" s="156"/>
      <c r="C490" s="156"/>
      <c r="D490" s="156"/>
      <c r="E490" s="157"/>
    </row>
    <row r="491">
      <c r="A491" s="156"/>
      <c r="B491" s="156"/>
      <c r="C491" s="156"/>
      <c r="D491" s="156"/>
      <c r="E491" s="157"/>
    </row>
    <row r="492">
      <c r="A492" s="156"/>
      <c r="B492" s="156"/>
      <c r="C492" s="156"/>
      <c r="D492" s="156"/>
      <c r="E492" s="157"/>
    </row>
    <row r="493">
      <c r="A493" s="156"/>
      <c r="B493" s="156"/>
      <c r="C493" s="156"/>
      <c r="D493" s="156"/>
      <c r="E493" s="157"/>
    </row>
    <row r="494">
      <c r="A494" s="156"/>
      <c r="B494" s="156"/>
      <c r="C494" s="156"/>
      <c r="D494" s="156"/>
      <c r="E494" s="157"/>
    </row>
    <row r="495">
      <c r="A495" s="156"/>
      <c r="B495" s="156"/>
      <c r="C495" s="156"/>
      <c r="D495" s="156"/>
      <c r="E495" s="157"/>
    </row>
    <row r="496">
      <c r="A496" s="156"/>
      <c r="B496" s="156"/>
      <c r="C496" s="156"/>
      <c r="D496" s="156"/>
      <c r="E496" s="157"/>
    </row>
    <row r="497">
      <c r="A497" s="156"/>
      <c r="B497" s="156"/>
      <c r="C497" s="156"/>
      <c r="D497" s="156"/>
      <c r="E497" s="157"/>
    </row>
    <row r="498">
      <c r="A498" s="156"/>
      <c r="B498" s="156"/>
      <c r="C498" s="156"/>
      <c r="D498" s="156"/>
      <c r="E498" s="157"/>
    </row>
    <row r="499">
      <c r="A499" s="156"/>
      <c r="B499" s="156"/>
      <c r="C499" s="156"/>
      <c r="D499" s="156"/>
      <c r="E499" s="157"/>
    </row>
    <row r="500">
      <c r="A500" s="156"/>
      <c r="B500" s="156"/>
      <c r="C500" s="156"/>
      <c r="D500" s="156"/>
      <c r="E500" s="157"/>
    </row>
    <row r="501">
      <c r="A501" s="156"/>
      <c r="B501" s="156"/>
      <c r="C501" s="156"/>
      <c r="D501" s="156"/>
      <c r="E501" s="157"/>
    </row>
    <row r="502">
      <c r="A502" s="156"/>
      <c r="B502" s="156"/>
      <c r="C502" s="156"/>
      <c r="D502" s="156"/>
      <c r="E502" s="157"/>
    </row>
    <row r="503">
      <c r="A503" s="156"/>
      <c r="B503" s="156"/>
      <c r="C503" s="156"/>
      <c r="D503" s="156"/>
      <c r="E503" s="157"/>
    </row>
    <row r="504">
      <c r="A504" s="156"/>
      <c r="B504" s="156"/>
      <c r="C504" s="156"/>
      <c r="D504" s="156"/>
      <c r="E504" s="157"/>
    </row>
    <row r="505">
      <c r="A505" s="156"/>
      <c r="B505" s="156"/>
      <c r="C505" s="156"/>
      <c r="D505" s="156"/>
      <c r="E505" s="157"/>
    </row>
    <row r="506">
      <c r="A506" s="156"/>
      <c r="B506" s="156"/>
      <c r="C506" s="156"/>
      <c r="D506" s="156"/>
      <c r="E506" s="157"/>
    </row>
    <row r="507">
      <c r="A507" s="156"/>
      <c r="B507" s="156"/>
      <c r="C507" s="156"/>
      <c r="D507" s="156"/>
      <c r="E507" s="157"/>
    </row>
    <row r="508">
      <c r="A508" s="156"/>
      <c r="B508" s="156"/>
      <c r="C508" s="156"/>
      <c r="D508" s="156"/>
      <c r="E508" s="157"/>
    </row>
    <row r="509">
      <c r="A509" s="156"/>
      <c r="B509" s="156"/>
      <c r="C509" s="156"/>
      <c r="D509" s="156"/>
      <c r="E509" s="157"/>
    </row>
    <row r="510">
      <c r="A510" s="156"/>
      <c r="B510" s="156"/>
      <c r="C510" s="156"/>
      <c r="D510" s="156"/>
      <c r="E510" s="157"/>
    </row>
    <row r="511">
      <c r="A511" s="156"/>
      <c r="B511" s="156"/>
      <c r="C511" s="156"/>
      <c r="D511" s="156"/>
      <c r="E511" s="157"/>
    </row>
    <row r="512">
      <c r="A512" s="156"/>
      <c r="B512" s="156"/>
      <c r="C512" s="156"/>
      <c r="D512" s="156"/>
      <c r="E512" s="157"/>
    </row>
    <row r="513">
      <c r="A513" s="156"/>
      <c r="B513" s="156"/>
      <c r="C513" s="156"/>
      <c r="D513" s="156"/>
      <c r="E513" s="157"/>
    </row>
    <row r="514">
      <c r="A514" s="156"/>
      <c r="B514" s="156"/>
      <c r="C514" s="156"/>
      <c r="D514" s="156"/>
      <c r="E514" s="157"/>
    </row>
    <row r="515">
      <c r="A515" s="156"/>
      <c r="B515" s="156"/>
      <c r="C515" s="156"/>
      <c r="D515" s="156"/>
      <c r="E515" s="157"/>
    </row>
    <row r="516">
      <c r="A516" s="156"/>
      <c r="B516" s="156"/>
      <c r="C516" s="156"/>
      <c r="D516" s="156"/>
      <c r="E516" s="157"/>
    </row>
    <row r="517">
      <c r="A517" s="156"/>
      <c r="B517" s="156"/>
      <c r="C517" s="156"/>
      <c r="D517" s="156"/>
      <c r="E517" s="157"/>
    </row>
    <row r="518">
      <c r="A518" s="156"/>
      <c r="B518" s="156"/>
      <c r="C518" s="156"/>
      <c r="D518" s="156"/>
      <c r="E518" s="157"/>
    </row>
    <row r="519">
      <c r="A519" s="156"/>
      <c r="B519" s="156"/>
      <c r="C519" s="156"/>
      <c r="D519" s="156"/>
      <c r="E519" s="157"/>
    </row>
    <row r="520">
      <c r="A520" s="156"/>
      <c r="B520" s="156"/>
      <c r="C520" s="156"/>
      <c r="D520" s="156"/>
      <c r="E520" s="157"/>
    </row>
    <row r="521">
      <c r="A521" s="156"/>
      <c r="B521" s="156"/>
      <c r="C521" s="156"/>
      <c r="D521" s="156"/>
      <c r="E521" s="157"/>
    </row>
    <row r="522">
      <c r="A522" s="156"/>
      <c r="B522" s="156"/>
      <c r="C522" s="156"/>
      <c r="D522" s="156"/>
      <c r="E522" s="157"/>
    </row>
    <row r="523">
      <c r="A523" s="156"/>
      <c r="B523" s="156"/>
      <c r="C523" s="156"/>
      <c r="D523" s="156"/>
      <c r="E523" s="157"/>
    </row>
    <row r="524">
      <c r="A524" s="156"/>
      <c r="B524" s="156"/>
      <c r="C524" s="156"/>
      <c r="D524" s="156"/>
      <c r="E524" s="157"/>
    </row>
    <row r="525">
      <c r="A525" s="156"/>
      <c r="B525" s="156"/>
      <c r="C525" s="156"/>
      <c r="D525" s="156"/>
      <c r="E525" s="157"/>
    </row>
    <row r="526">
      <c r="A526" s="156"/>
      <c r="B526" s="156"/>
      <c r="C526" s="156"/>
      <c r="D526" s="156"/>
      <c r="E526" s="157"/>
    </row>
    <row r="527">
      <c r="A527" s="156"/>
      <c r="B527" s="156"/>
      <c r="C527" s="156"/>
      <c r="D527" s="156"/>
      <c r="E527" s="157"/>
    </row>
    <row r="528">
      <c r="A528" s="156"/>
      <c r="B528" s="156"/>
      <c r="C528" s="156"/>
      <c r="D528" s="156"/>
      <c r="E528" s="157"/>
    </row>
    <row r="529">
      <c r="A529" s="156"/>
      <c r="B529" s="156"/>
      <c r="C529" s="156"/>
      <c r="D529" s="156"/>
      <c r="E529" s="157"/>
    </row>
    <row r="530">
      <c r="A530" s="156"/>
      <c r="B530" s="156"/>
      <c r="C530" s="156"/>
      <c r="D530" s="156"/>
      <c r="E530" s="157"/>
    </row>
    <row r="531">
      <c r="A531" s="156"/>
      <c r="B531" s="156"/>
      <c r="C531" s="156"/>
      <c r="D531" s="156"/>
      <c r="E531" s="157"/>
    </row>
    <row r="532">
      <c r="A532" s="156"/>
      <c r="B532" s="156"/>
      <c r="C532" s="156"/>
      <c r="D532" s="156"/>
      <c r="E532" s="157"/>
    </row>
    <row r="533">
      <c r="A533" s="156"/>
      <c r="B533" s="156"/>
      <c r="C533" s="156"/>
      <c r="D533" s="156"/>
      <c r="E533" s="157"/>
    </row>
    <row r="534">
      <c r="A534" s="156"/>
      <c r="B534" s="156"/>
      <c r="C534" s="156"/>
      <c r="D534" s="156"/>
      <c r="E534" s="157"/>
    </row>
    <row r="535">
      <c r="A535" s="156"/>
      <c r="B535" s="156"/>
      <c r="C535" s="156"/>
      <c r="D535" s="156"/>
      <c r="E535" s="157"/>
    </row>
    <row r="536">
      <c r="A536" s="156"/>
      <c r="B536" s="156"/>
      <c r="C536" s="156"/>
      <c r="D536" s="156"/>
      <c r="E536" s="157"/>
    </row>
    <row r="537">
      <c r="A537" s="156"/>
      <c r="B537" s="156"/>
      <c r="C537" s="156"/>
      <c r="D537" s="156"/>
      <c r="E537" s="157"/>
    </row>
    <row r="538">
      <c r="A538" s="156"/>
      <c r="B538" s="156"/>
      <c r="C538" s="156"/>
      <c r="D538" s="156"/>
      <c r="E538" s="157"/>
    </row>
    <row r="539">
      <c r="A539" s="156"/>
      <c r="B539" s="156"/>
      <c r="C539" s="156"/>
      <c r="D539" s="156"/>
      <c r="E539" s="157"/>
    </row>
    <row r="540">
      <c r="A540" s="156"/>
      <c r="B540" s="156"/>
      <c r="C540" s="156"/>
      <c r="D540" s="156"/>
      <c r="E540" s="157"/>
    </row>
    <row r="541">
      <c r="A541" s="156"/>
      <c r="B541" s="156"/>
      <c r="C541" s="156"/>
      <c r="D541" s="156"/>
      <c r="E541" s="157"/>
    </row>
    <row r="542">
      <c r="A542" s="156"/>
      <c r="B542" s="156"/>
      <c r="C542" s="156"/>
      <c r="D542" s="156"/>
      <c r="E542" s="157"/>
    </row>
    <row r="543">
      <c r="A543" s="156"/>
      <c r="B543" s="156"/>
      <c r="C543" s="156"/>
      <c r="D543" s="156"/>
      <c r="E543" s="157"/>
    </row>
    <row r="544">
      <c r="A544" s="156"/>
      <c r="B544" s="156"/>
      <c r="C544" s="156"/>
      <c r="D544" s="156"/>
      <c r="E544" s="157"/>
    </row>
    <row r="545">
      <c r="A545" s="156"/>
      <c r="B545" s="156"/>
      <c r="C545" s="156"/>
      <c r="D545" s="156"/>
      <c r="E545" s="157"/>
    </row>
    <row r="546">
      <c r="A546" s="156"/>
      <c r="B546" s="156"/>
      <c r="C546" s="156"/>
      <c r="D546" s="156"/>
      <c r="E546" s="157"/>
    </row>
    <row r="547">
      <c r="A547" s="156"/>
      <c r="B547" s="156"/>
      <c r="C547" s="156"/>
      <c r="D547" s="156"/>
      <c r="E547" s="157"/>
    </row>
    <row r="548">
      <c r="A548" s="156"/>
      <c r="B548" s="156"/>
      <c r="C548" s="156"/>
      <c r="D548" s="156"/>
      <c r="E548" s="157"/>
    </row>
    <row r="549">
      <c r="A549" s="156"/>
      <c r="B549" s="156"/>
      <c r="C549" s="156"/>
      <c r="D549" s="156"/>
      <c r="E549" s="157"/>
    </row>
    <row r="550">
      <c r="A550" s="156"/>
      <c r="B550" s="156"/>
      <c r="C550" s="156"/>
      <c r="D550" s="156"/>
      <c r="E550" s="157"/>
    </row>
    <row r="551">
      <c r="A551" s="156"/>
      <c r="B551" s="156"/>
      <c r="C551" s="156"/>
      <c r="D551" s="156"/>
      <c r="E551" s="157"/>
    </row>
    <row r="552">
      <c r="A552" s="156"/>
      <c r="B552" s="156"/>
      <c r="C552" s="156"/>
      <c r="D552" s="156"/>
      <c r="E552" s="157"/>
    </row>
    <row r="553">
      <c r="A553" s="156"/>
      <c r="B553" s="156"/>
      <c r="C553" s="156"/>
      <c r="D553" s="156"/>
      <c r="E553" s="157"/>
    </row>
    <row r="554">
      <c r="A554" s="156"/>
      <c r="B554" s="156"/>
      <c r="C554" s="156"/>
      <c r="D554" s="156"/>
      <c r="E554" s="157"/>
    </row>
    <row r="555">
      <c r="A555" s="156"/>
      <c r="B555" s="156"/>
      <c r="C555" s="156"/>
      <c r="D555" s="156"/>
      <c r="E555" s="157"/>
    </row>
    <row r="556">
      <c r="A556" s="156"/>
      <c r="B556" s="156"/>
      <c r="C556" s="156"/>
      <c r="D556" s="156"/>
      <c r="E556" s="157"/>
    </row>
    <row r="557">
      <c r="A557" s="156"/>
      <c r="B557" s="156"/>
      <c r="C557" s="156"/>
      <c r="D557" s="156"/>
      <c r="E557" s="157"/>
    </row>
    <row r="558">
      <c r="A558" s="156"/>
      <c r="B558" s="156"/>
      <c r="C558" s="156"/>
      <c r="D558" s="156"/>
      <c r="E558" s="157"/>
    </row>
    <row r="559">
      <c r="A559" s="156"/>
      <c r="B559" s="156"/>
      <c r="C559" s="156"/>
      <c r="D559" s="156"/>
      <c r="E559" s="157"/>
    </row>
    <row r="560">
      <c r="A560" s="156"/>
      <c r="B560" s="156"/>
      <c r="C560" s="156"/>
      <c r="D560" s="156"/>
      <c r="E560" s="157"/>
    </row>
    <row r="561">
      <c r="A561" s="156"/>
      <c r="B561" s="156"/>
      <c r="C561" s="156"/>
      <c r="D561" s="156"/>
      <c r="E561" s="157"/>
    </row>
    <row r="562">
      <c r="A562" s="156"/>
      <c r="B562" s="156"/>
      <c r="C562" s="156"/>
      <c r="D562" s="156"/>
      <c r="E562" s="157"/>
    </row>
    <row r="563">
      <c r="A563" s="156"/>
      <c r="B563" s="156"/>
      <c r="C563" s="156"/>
      <c r="D563" s="156"/>
      <c r="E563" s="157"/>
    </row>
    <row r="564">
      <c r="A564" s="156"/>
      <c r="B564" s="156"/>
      <c r="C564" s="156"/>
      <c r="D564" s="156"/>
      <c r="E564" s="157"/>
    </row>
    <row r="565">
      <c r="A565" s="156"/>
      <c r="B565" s="156"/>
      <c r="C565" s="156"/>
      <c r="D565" s="156"/>
      <c r="E565" s="157"/>
    </row>
    <row r="566">
      <c r="A566" s="156"/>
      <c r="B566" s="156"/>
      <c r="C566" s="156"/>
      <c r="D566" s="156"/>
      <c r="E566" s="157"/>
    </row>
    <row r="567">
      <c r="A567" s="156"/>
      <c r="B567" s="156"/>
      <c r="C567" s="156"/>
      <c r="D567" s="156"/>
      <c r="E567" s="157"/>
    </row>
    <row r="568">
      <c r="A568" s="156"/>
      <c r="B568" s="156"/>
      <c r="C568" s="156"/>
      <c r="D568" s="156"/>
      <c r="E568" s="157"/>
    </row>
    <row r="569">
      <c r="A569" s="156"/>
      <c r="B569" s="156"/>
      <c r="C569" s="156"/>
      <c r="D569" s="156"/>
      <c r="E569" s="157"/>
    </row>
    <row r="570">
      <c r="A570" s="156"/>
      <c r="B570" s="156"/>
      <c r="C570" s="156"/>
      <c r="D570" s="156"/>
      <c r="E570" s="157"/>
    </row>
    <row r="571">
      <c r="A571" s="156"/>
      <c r="B571" s="156"/>
      <c r="C571" s="156"/>
      <c r="D571" s="156"/>
      <c r="E571" s="157"/>
    </row>
    <row r="572">
      <c r="A572" s="156"/>
      <c r="B572" s="156"/>
      <c r="C572" s="156"/>
      <c r="D572" s="156"/>
      <c r="E572" s="157"/>
    </row>
    <row r="573">
      <c r="A573" s="156"/>
      <c r="B573" s="156"/>
      <c r="C573" s="156"/>
      <c r="D573" s="156"/>
      <c r="E573" s="157"/>
    </row>
    <row r="574">
      <c r="A574" s="156"/>
      <c r="B574" s="156"/>
      <c r="C574" s="156"/>
      <c r="D574" s="156"/>
      <c r="E574" s="157"/>
    </row>
    <row r="575">
      <c r="A575" s="156"/>
      <c r="B575" s="156"/>
      <c r="C575" s="156"/>
      <c r="D575" s="156"/>
      <c r="E575" s="157"/>
    </row>
    <row r="576">
      <c r="A576" s="156"/>
      <c r="B576" s="156"/>
      <c r="C576" s="156"/>
      <c r="D576" s="156"/>
      <c r="E576" s="157"/>
    </row>
    <row r="577">
      <c r="A577" s="156"/>
      <c r="B577" s="156"/>
      <c r="C577" s="156"/>
      <c r="D577" s="156"/>
      <c r="E577" s="157"/>
    </row>
    <row r="578">
      <c r="A578" s="156"/>
      <c r="B578" s="156"/>
      <c r="C578" s="156"/>
      <c r="D578" s="156"/>
      <c r="E578" s="157"/>
    </row>
    <row r="579">
      <c r="A579" s="156"/>
      <c r="B579" s="156"/>
      <c r="C579" s="156"/>
      <c r="D579" s="156"/>
      <c r="E579" s="157"/>
    </row>
    <row r="580">
      <c r="A580" s="156"/>
      <c r="B580" s="156"/>
      <c r="C580" s="156"/>
      <c r="D580" s="156"/>
      <c r="E580" s="157"/>
    </row>
    <row r="581">
      <c r="A581" s="156"/>
      <c r="B581" s="156"/>
      <c r="C581" s="156"/>
      <c r="D581" s="156"/>
      <c r="E581" s="157"/>
    </row>
    <row r="582">
      <c r="A582" s="156"/>
      <c r="B582" s="156"/>
      <c r="C582" s="156"/>
      <c r="D582" s="156"/>
      <c r="E582" s="157"/>
    </row>
    <row r="583">
      <c r="A583" s="156"/>
      <c r="B583" s="156"/>
      <c r="C583" s="156"/>
      <c r="D583" s="156"/>
      <c r="E583" s="157"/>
    </row>
    <row r="584">
      <c r="A584" s="156"/>
      <c r="B584" s="156"/>
      <c r="C584" s="156"/>
      <c r="D584" s="156"/>
      <c r="E584" s="157"/>
    </row>
    <row r="585">
      <c r="A585" s="156"/>
      <c r="B585" s="156"/>
      <c r="C585" s="156"/>
      <c r="D585" s="156"/>
      <c r="E585" s="157"/>
    </row>
    <row r="586">
      <c r="A586" s="156"/>
      <c r="B586" s="156"/>
      <c r="C586" s="156"/>
      <c r="D586" s="156"/>
      <c r="E586" s="157"/>
    </row>
    <row r="587">
      <c r="A587" s="156"/>
      <c r="B587" s="156"/>
      <c r="C587" s="156"/>
      <c r="D587" s="156"/>
      <c r="E587" s="157"/>
    </row>
    <row r="588">
      <c r="A588" s="156"/>
      <c r="B588" s="156"/>
      <c r="C588" s="156"/>
      <c r="D588" s="156"/>
      <c r="E588" s="157"/>
    </row>
    <row r="589">
      <c r="A589" s="156"/>
      <c r="B589" s="156"/>
      <c r="C589" s="156"/>
      <c r="D589" s="156"/>
      <c r="E589" s="157"/>
    </row>
    <row r="590">
      <c r="A590" s="156"/>
      <c r="B590" s="156"/>
      <c r="C590" s="156"/>
      <c r="D590" s="156"/>
      <c r="E590" s="157"/>
    </row>
    <row r="591">
      <c r="A591" s="156"/>
      <c r="B591" s="156"/>
      <c r="C591" s="156"/>
      <c r="D591" s="156"/>
      <c r="E591" s="157"/>
    </row>
    <row r="592">
      <c r="A592" s="156"/>
      <c r="B592" s="156"/>
      <c r="C592" s="156"/>
      <c r="D592" s="156"/>
      <c r="E592" s="157"/>
    </row>
    <row r="593">
      <c r="A593" s="156"/>
      <c r="B593" s="156"/>
      <c r="C593" s="156"/>
      <c r="D593" s="156"/>
      <c r="E593" s="157"/>
    </row>
    <row r="594">
      <c r="A594" s="156"/>
      <c r="B594" s="156"/>
      <c r="C594" s="156"/>
      <c r="D594" s="156"/>
      <c r="E594" s="157"/>
    </row>
    <row r="595">
      <c r="A595" s="156"/>
      <c r="B595" s="156"/>
      <c r="C595" s="156"/>
      <c r="D595" s="156"/>
      <c r="E595" s="157"/>
    </row>
    <row r="596">
      <c r="A596" s="156"/>
      <c r="B596" s="156"/>
      <c r="C596" s="156"/>
      <c r="D596" s="156"/>
      <c r="E596" s="157"/>
    </row>
    <row r="597">
      <c r="A597" s="156"/>
      <c r="B597" s="156"/>
      <c r="C597" s="156"/>
      <c r="D597" s="156"/>
      <c r="E597" s="157"/>
    </row>
    <row r="598">
      <c r="A598" s="156"/>
      <c r="B598" s="156"/>
      <c r="C598" s="156"/>
      <c r="D598" s="156"/>
      <c r="E598" s="157"/>
    </row>
    <row r="599">
      <c r="A599" s="156"/>
      <c r="B599" s="156"/>
      <c r="C599" s="156"/>
      <c r="D599" s="156"/>
      <c r="E599" s="157"/>
    </row>
    <row r="600">
      <c r="A600" s="156"/>
      <c r="B600" s="156"/>
      <c r="C600" s="156"/>
      <c r="D600" s="156"/>
      <c r="E600" s="157"/>
    </row>
    <row r="601">
      <c r="A601" s="156"/>
      <c r="B601" s="156"/>
      <c r="C601" s="156"/>
      <c r="D601" s="156"/>
      <c r="E601" s="157"/>
    </row>
    <row r="602">
      <c r="A602" s="156"/>
      <c r="B602" s="156"/>
      <c r="C602" s="156"/>
      <c r="D602" s="156"/>
      <c r="E602" s="157"/>
    </row>
    <row r="603">
      <c r="A603" s="156"/>
      <c r="B603" s="156"/>
      <c r="C603" s="156"/>
      <c r="D603" s="156"/>
      <c r="E603" s="157"/>
    </row>
    <row r="604">
      <c r="A604" s="156"/>
      <c r="B604" s="156"/>
      <c r="C604" s="156"/>
      <c r="D604" s="156"/>
      <c r="E604" s="157"/>
    </row>
    <row r="605">
      <c r="A605" s="156"/>
      <c r="B605" s="156"/>
      <c r="C605" s="156"/>
      <c r="D605" s="156"/>
      <c r="E605" s="157"/>
    </row>
    <row r="606">
      <c r="A606" s="156"/>
      <c r="B606" s="156"/>
      <c r="C606" s="156"/>
      <c r="D606" s="156"/>
      <c r="E606" s="157"/>
    </row>
    <row r="607">
      <c r="A607" s="156"/>
      <c r="B607" s="156"/>
      <c r="C607" s="156"/>
      <c r="D607" s="156"/>
      <c r="E607" s="157"/>
    </row>
    <row r="608">
      <c r="A608" s="156"/>
      <c r="B608" s="156"/>
      <c r="C608" s="156"/>
      <c r="D608" s="156"/>
      <c r="E608" s="157"/>
    </row>
    <row r="609">
      <c r="A609" s="156"/>
      <c r="B609" s="156"/>
      <c r="C609" s="156"/>
      <c r="D609" s="156"/>
      <c r="E609" s="157"/>
    </row>
    <row r="610">
      <c r="A610" s="156"/>
      <c r="B610" s="156"/>
      <c r="C610" s="156"/>
      <c r="D610" s="156"/>
      <c r="E610" s="157"/>
    </row>
    <row r="611">
      <c r="A611" s="156"/>
      <c r="B611" s="156"/>
      <c r="C611" s="156"/>
      <c r="D611" s="156"/>
      <c r="E611" s="157"/>
    </row>
    <row r="612">
      <c r="A612" s="156"/>
      <c r="B612" s="156"/>
      <c r="C612" s="156"/>
      <c r="D612" s="156"/>
      <c r="E612" s="157"/>
    </row>
    <row r="613">
      <c r="A613" s="156"/>
      <c r="B613" s="156"/>
      <c r="C613" s="156"/>
      <c r="D613" s="156"/>
      <c r="E613" s="157"/>
    </row>
    <row r="614">
      <c r="A614" s="156"/>
      <c r="B614" s="156"/>
      <c r="C614" s="156"/>
      <c r="D614" s="156"/>
      <c r="E614" s="157"/>
    </row>
    <row r="615">
      <c r="A615" s="156"/>
      <c r="B615" s="156"/>
      <c r="C615" s="156"/>
      <c r="D615" s="156"/>
      <c r="E615" s="157"/>
    </row>
    <row r="616">
      <c r="A616" s="156"/>
      <c r="B616" s="156"/>
      <c r="C616" s="156"/>
      <c r="D616" s="156"/>
      <c r="E616" s="157"/>
    </row>
    <row r="617">
      <c r="A617" s="156"/>
      <c r="B617" s="156"/>
      <c r="C617" s="156"/>
      <c r="D617" s="156"/>
      <c r="E617" s="157"/>
    </row>
    <row r="618">
      <c r="A618" s="156"/>
      <c r="B618" s="156"/>
      <c r="C618" s="156"/>
      <c r="D618" s="156"/>
      <c r="E618" s="157"/>
    </row>
    <row r="619">
      <c r="A619" s="156"/>
      <c r="B619" s="156"/>
      <c r="C619" s="156"/>
      <c r="D619" s="156"/>
      <c r="E619" s="157"/>
    </row>
    <row r="620">
      <c r="A620" s="156"/>
      <c r="B620" s="156"/>
      <c r="C620" s="156"/>
      <c r="D620" s="156"/>
      <c r="E620" s="157"/>
    </row>
    <row r="621">
      <c r="A621" s="156"/>
      <c r="B621" s="156"/>
      <c r="C621" s="156"/>
      <c r="D621" s="156"/>
      <c r="E621" s="157"/>
    </row>
    <row r="622">
      <c r="A622" s="156"/>
      <c r="B622" s="156"/>
      <c r="C622" s="156"/>
      <c r="D622" s="156"/>
      <c r="E622" s="157"/>
    </row>
    <row r="623">
      <c r="A623" s="156"/>
      <c r="B623" s="156"/>
      <c r="C623" s="156"/>
      <c r="D623" s="156"/>
      <c r="E623" s="157"/>
    </row>
    <row r="624">
      <c r="A624" s="156"/>
      <c r="B624" s="156"/>
      <c r="C624" s="156"/>
      <c r="D624" s="156"/>
      <c r="E624" s="157"/>
    </row>
    <row r="625">
      <c r="A625" s="156"/>
      <c r="B625" s="156"/>
      <c r="C625" s="156"/>
      <c r="D625" s="156"/>
      <c r="E625" s="157"/>
    </row>
    <row r="626">
      <c r="A626" s="156"/>
      <c r="B626" s="156"/>
      <c r="C626" s="156"/>
      <c r="D626" s="156"/>
      <c r="E626" s="157"/>
    </row>
    <row r="627">
      <c r="A627" s="156"/>
      <c r="B627" s="156"/>
      <c r="C627" s="156"/>
      <c r="D627" s="156"/>
      <c r="E627" s="157"/>
    </row>
    <row r="628">
      <c r="A628" s="156"/>
      <c r="B628" s="156"/>
      <c r="C628" s="156"/>
      <c r="D628" s="156"/>
      <c r="E628" s="157"/>
    </row>
    <row r="629">
      <c r="A629" s="156"/>
      <c r="B629" s="156"/>
      <c r="C629" s="156"/>
      <c r="D629" s="156"/>
      <c r="E629" s="157"/>
    </row>
    <row r="630">
      <c r="A630" s="156"/>
      <c r="B630" s="156"/>
      <c r="C630" s="156"/>
      <c r="D630" s="156"/>
      <c r="E630" s="157"/>
    </row>
    <row r="631">
      <c r="A631" s="156"/>
      <c r="B631" s="156"/>
      <c r="C631" s="156"/>
      <c r="D631" s="156"/>
      <c r="E631" s="157"/>
    </row>
    <row r="632">
      <c r="A632" s="156"/>
      <c r="B632" s="156"/>
      <c r="C632" s="156"/>
      <c r="D632" s="156"/>
      <c r="E632" s="157"/>
    </row>
    <row r="633">
      <c r="A633" s="156"/>
      <c r="B633" s="156"/>
      <c r="C633" s="156"/>
      <c r="D633" s="156"/>
      <c r="E633" s="157"/>
    </row>
    <row r="634">
      <c r="A634" s="156"/>
      <c r="B634" s="156"/>
      <c r="C634" s="156"/>
      <c r="D634" s="156"/>
      <c r="E634" s="157"/>
    </row>
    <row r="635">
      <c r="A635" s="156"/>
      <c r="B635" s="156"/>
      <c r="C635" s="156"/>
      <c r="D635" s="156"/>
      <c r="E635" s="157"/>
    </row>
    <row r="636">
      <c r="A636" s="156"/>
      <c r="B636" s="156"/>
      <c r="C636" s="156"/>
      <c r="D636" s="156"/>
      <c r="E636" s="157"/>
    </row>
    <row r="637">
      <c r="A637" s="156"/>
      <c r="B637" s="156"/>
      <c r="C637" s="156"/>
      <c r="D637" s="156"/>
      <c r="E637" s="157"/>
    </row>
    <row r="638">
      <c r="A638" s="156"/>
      <c r="B638" s="156"/>
      <c r="C638" s="156"/>
      <c r="D638" s="156"/>
      <c r="E638" s="157"/>
    </row>
    <row r="639">
      <c r="A639" s="156"/>
      <c r="B639" s="156"/>
      <c r="C639" s="156"/>
      <c r="D639" s="156"/>
      <c r="E639" s="157"/>
    </row>
    <row r="640">
      <c r="A640" s="156"/>
      <c r="B640" s="156"/>
      <c r="C640" s="156"/>
      <c r="D640" s="156"/>
      <c r="E640" s="157"/>
    </row>
    <row r="641">
      <c r="A641" s="156"/>
      <c r="B641" s="156"/>
      <c r="C641" s="156"/>
      <c r="D641" s="156"/>
      <c r="E641" s="157"/>
    </row>
    <row r="642">
      <c r="A642" s="156"/>
      <c r="B642" s="156"/>
      <c r="C642" s="156"/>
      <c r="D642" s="156"/>
      <c r="E642" s="157"/>
    </row>
    <row r="643">
      <c r="A643" s="156"/>
      <c r="B643" s="156"/>
      <c r="C643" s="156"/>
      <c r="D643" s="156"/>
      <c r="E643" s="157"/>
    </row>
    <row r="644">
      <c r="A644" s="156"/>
      <c r="B644" s="156"/>
      <c r="C644" s="156"/>
      <c r="D644" s="156"/>
      <c r="E644" s="157"/>
    </row>
    <row r="645">
      <c r="A645" s="156"/>
      <c r="B645" s="156"/>
      <c r="C645" s="156"/>
      <c r="D645" s="156"/>
      <c r="E645" s="157"/>
    </row>
    <row r="646">
      <c r="A646" s="156"/>
      <c r="B646" s="156"/>
      <c r="C646" s="156"/>
      <c r="D646" s="156"/>
      <c r="E646" s="157"/>
    </row>
    <row r="647">
      <c r="A647" s="156"/>
      <c r="B647" s="156"/>
      <c r="C647" s="156"/>
      <c r="D647" s="156"/>
      <c r="E647" s="157"/>
    </row>
    <row r="648">
      <c r="A648" s="156"/>
      <c r="B648" s="156"/>
      <c r="C648" s="156"/>
      <c r="D648" s="156"/>
      <c r="E648" s="157"/>
    </row>
    <row r="649">
      <c r="A649" s="156"/>
      <c r="B649" s="156"/>
      <c r="C649" s="156"/>
      <c r="D649" s="156"/>
      <c r="E649" s="157"/>
    </row>
    <row r="650">
      <c r="A650" s="156"/>
      <c r="B650" s="156"/>
      <c r="C650" s="156"/>
      <c r="D650" s="156"/>
      <c r="E650" s="157"/>
    </row>
    <row r="651">
      <c r="A651" s="156"/>
      <c r="B651" s="156"/>
      <c r="C651" s="156"/>
      <c r="D651" s="156"/>
      <c r="E651" s="157"/>
    </row>
    <row r="652">
      <c r="A652" s="156"/>
      <c r="B652" s="156"/>
      <c r="C652" s="156"/>
      <c r="D652" s="156"/>
      <c r="E652" s="157"/>
    </row>
    <row r="653">
      <c r="A653" s="156"/>
      <c r="B653" s="156"/>
      <c r="C653" s="156"/>
      <c r="D653" s="156"/>
      <c r="E653" s="157"/>
    </row>
    <row r="654">
      <c r="A654" s="156"/>
      <c r="B654" s="156"/>
      <c r="C654" s="156"/>
      <c r="D654" s="156"/>
      <c r="E654" s="157"/>
    </row>
    <row r="655">
      <c r="A655" s="156"/>
      <c r="B655" s="156"/>
      <c r="C655" s="156"/>
      <c r="D655" s="156"/>
      <c r="E655" s="157"/>
    </row>
    <row r="656">
      <c r="A656" s="156"/>
      <c r="B656" s="156"/>
      <c r="C656" s="156"/>
      <c r="D656" s="156"/>
      <c r="E656" s="157"/>
    </row>
    <row r="657">
      <c r="A657" s="156"/>
      <c r="B657" s="156"/>
      <c r="C657" s="156"/>
      <c r="D657" s="156"/>
      <c r="E657" s="157"/>
    </row>
    <row r="658">
      <c r="A658" s="156"/>
      <c r="B658" s="156"/>
      <c r="C658" s="156"/>
      <c r="D658" s="156"/>
      <c r="E658" s="157"/>
    </row>
    <row r="659">
      <c r="A659" s="156"/>
      <c r="B659" s="156"/>
      <c r="C659" s="156"/>
      <c r="D659" s="156"/>
      <c r="E659" s="157"/>
    </row>
    <row r="660">
      <c r="A660" s="156"/>
      <c r="B660" s="156"/>
      <c r="C660" s="156"/>
      <c r="D660" s="156"/>
      <c r="E660" s="157"/>
    </row>
    <row r="661">
      <c r="A661" s="156"/>
      <c r="B661" s="156"/>
      <c r="C661" s="156"/>
      <c r="D661" s="156"/>
      <c r="E661" s="157"/>
    </row>
    <row r="662">
      <c r="A662" s="156"/>
      <c r="B662" s="156"/>
      <c r="C662" s="156"/>
      <c r="D662" s="156"/>
      <c r="E662" s="157"/>
    </row>
    <row r="663">
      <c r="A663" s="156"/>
      <c r="B663" s="156"/>
      <c r="C663" s="156"/>
      <c r="D663" s="156"/>
      <c r="E663" s="157"/>
    </row>
    <row r="664">
      <c r="A664" s="156"/>
      <c r="B664" s="156"/>
      <c r="C664" s="156"/>
      <c r="D664" s="156"/>
      <c r="E664" s="157"/>
    </row>
    <row r="665">
      <c r="A665" s="156"/>
      <c r="B665" s="156"/>
      <c r="C665" s="156"/>
      <c r="D665" s="156"/>
      <c r="E665" s="157"/>
    </row>
    <row r="666">
      <c r="A666" s="156"/>
      <c r="B666" s="156"/>
      <c r="C666" s="156"/>
      <c r="D666" s="156"/>
      <c r="E666" s="157"/>
    </row>
    <row r="667">
      <c r="A667" s="156"/>
      <c r="B667" s="156"/>
      <c r="C667" s="156"/>
      <c r="D667" s="156"/>
      <c r="E667" s="157"/>
    </row>
    <row r="668">
      <c r="A668" s="156"/>
      <c r="B668" s="156"/>
      <c r="C668" s="156"/>
      <c r="D668" s="156"/>
      <c r="E668" s="157"/>
    </row>
    <row r="669">
      <c r="A669" s="156"/>
      <c r="B669" s="156"/>
      <c r="C669" s="156"/>
      <c r="D669" s="156"/>
      <c r="E669" s="157"/>
    </row>
    <row r="670">
      <c r="A670" s="156"/>
      <c r="B670" s="156"/>
      <c r="C670" s="156"/>
      <c r="D670" s="156"/>
      <c r="E670" s="157"/>
    </row>
    <row r="671">
      <c r="A671" s="156"/>
      <c r="B671" s="156"/>
      <c r="C671" s="156"/>
      <c r="D671" s="156"/>
      <c r="E671" s="157"/>
    </row>
    <row r="672">
      <c r="A672" s="156"/>
      <c r="B672" s="156"/>
      <c r="C672" s="156"/>
      <c r="D672" s="156"/>
      <c r="E672" s="157"/>
    </row>
    <row r="673">
      <c r="A673" s="156"/>
      <c r="B673" s="156"/>
      <c r="C673" s="156"/>
      <c r="D673" s="156"/>
      <c r="E673" s="157"/>
    </row>
    <row r="674">
      <c r="A674" s="156"/>
      <c r="B674" s="156"/>
      <c r="C674" s="156"/>
      <c r="D674" s="156"/>
      <c r="E674" s="157"/>
    </row>
    <row r="675">
      <c r="A675" s="156"/>
      <c r="B675" s="156"/>
      <c r="C675" s="156"/>
      <c r="D675" s="156"/>
      <c r="E675" s="157"/>
    </row>
    <row r="676">
      <c r="A676" s="156"/>
      <c r="B676" s="156"/>
      <c r="C676" s="156"/>
      <c r="D676" s="156"/>
      <c r="E676" s="157"/>
    </row>
    <row r="677">
      <c r="A677" s="156"/>
      <c r="B677" s="156"/>
      <c r="C677" s="156"/>
      <c r="D677" s="156"/>
      <c r="E677" s="157"/>
    </row>
    <row r="678">
      <c r="A678" s="156"/>
      <c r="B678" s="156"/>
      <c r="C678" s="156"/>
      <c r="D678" s="156"/>
      <c r="E678" s="157"/>
    </row>
    <row r="679">
      <c r="A679" s="156"/>
      <c r="B679" s="156"/>
      <c r="C679" s="156"/>
      <c r="D679" s="156"/>
      <c r="E679" s="157"/>
    </row>
    <row r="680">
      <c r="A680" s="156"/>
      <c r="B680" s="156"/>
      <c r="C680" s="156"/>
      <c r="D680" s="156"/>
      <c r="E680" s="157"/>
    </row>
    <row r="681">
      <c r="A681" s="156"/>
      <c r="B681" s="156"/>
      <c r="C681" s="156"/>
      <c r="D681" s="156"/>
      <c r="E681" s="157"/>
    </row>
    <row r="682">
      <c r="A682" s="156"/>
      <c r="B682" s="156"/>
      <c r="C682" s="156"/>
      <c r="D682" s="156"/>
      <c r="E682" s="157"/>
    </row>
    <row r="683">
      <c r="A683" s="156"/>
      <c r="B683" s="156"/>
      <c r="C683" s="156"/>
      <c r="D683" s="156"/>
      <c r="E683" s="157"/>
    </row>
    <row r="684">
      <c r="A684" s="156"/>
      <c r="B684" s="156"/>
      <c r="C684" s="156"/>
      <c r="D684" s="156"/>
      <c r="E684" s="157"/>
    </row>
    <row r="685">
      <c r="A685" s="156"/>
      <c r="B685" s="156"/>
      <c r="C685" s="156"/>
      <c r="D685" s="156"/>
      <c r="E685" s="157"/>
    </row>
    <row r="686">
      <c r="A686" s="156"/>
      <c r="B686" s="156"/>
      <c r="C686" s="156"/>
      <c r="D686" s="156"/>
      <c r="E686" s="157"/>
    </row>
    <row r="687">
      <c r="A687" s="156"/>
      <c r="B687" s="156"/>
      <c r="C687" s="156"/>
      <c r="D687" s="156"/>
      <c r="E687" s="157"/>
    </row>
    <row r="688">
      <c r="A688" s="156"/>
      <c r="B688" s="156"/>
      <c r="C688" s="156"/>
      <c r="D688" s="156"/>
      <c r="E688" s="157"/>
    </row>
    <row r="689">
      <c r="A689" s="156"/>
      <c r="B689" s="156"/>
      <c r="C689" s="156"/>
      <c r="D689" s="156"/>
      <c r="E689" s="157"/>
    </row>
    <row r="690">
      <c r="A690" s="156"/>
      <c r="B690" s="156"/>
      <c r="C690" s="156"/>
      <c r="D690" s="156"/>
      <c r="E690" s="157"/>
    </row>
    <row r="691">
      <c r="A691" s="156"/>
      <c r="B691" s="156"/>
      <c r="C691" s="156"/>
      <c r="D691" s="156"/>
      <c r="E691" s="157"/>
    </row>
    <row r="692">
      <c r="A692" s="156"/>
      <c r="B692" s="156"/>
      <c r="C692" s="156"/>
      <c r="D692" s="156"/>
      <c r="E692" s="157"/>
    </row>
    <row r="693">
      <c r="A693" s="156"/>
      <c r="B693" s="156"/>
      <c r="C693" s="156"/>
      <c r="D693" s="156"/>
      <c r="E693" s="157"/>
    </row>
    <row r="694">
      <c r="A694" s="156"/>
      <c r="B694" s="156"/>
      <c r="C694" s="156"/>
      <c r="D694" s="156"/>
      <c r="E694" s="157"/>
    </row>
    <row r="695">
      <c r="A695" s="156"/>
      <c r="B695" s="156"/>
      <c r="C695" s="156"/>
      <c r="D695" s="156"/>
      <c r="E695" s="157"/>
    </row>
    <row r="696">
      <c r="A696" s="156"/>
      <c r="B696" s="156"/>
      <c r="C696" s="156"/>
      <c r="D696" s="156"/>
      <c r="E696" s="157"/>
    </row>
    <row r="697">
      <c r="A697" s="156"/>
      <c r="B697" s="156"/>
      <c r="C697" s="156"/>
      <c r="D697" s="156"/>
      <c r="E697" s="157"/>
    </row>
    <row r="698">
      <c r="A698" s="156"/>
      <c r="B698" s="156"/>
      <c r="C698" s="156"/>
      <c r="D698" s="156"/>
      <c r="E698" s="157"/>
    </row>
    <row r="699">
      <c r="A699" s="156"/>
      <c r="B699" s="156"/>
      <c r="C699" s="156"/>
      <c r="D699" s="156"/>
      <c r="E699" s="157"/>
    </row>
    <row r="700">
      <c r="A700" s="156"/>
      <c r="B700" s="156"/>
      <c r="C700" s="156"/>
      <c r="D700" s="156"/>
      <c r="E700" s="157"/>
    </row>
    <row r="701">
      <c r="A701" s="156"/>
      <c r="B701" s="156"/>
      <c r="C701" s="156"/>
      <c r="D701" s="156"/>
      <c r="E701" s="157"/>
    </row>
    <row r="702">
      <c r="A702" s="156"/>
      <c r="B702" s="156"/>
      <c r="C702" s="156"/>
      <c r="D702" s="156"/>
      <c r="E702" s="157"/>
    </row>
    <row r="703">
      <c r="A703" s="156"/>
      <c r="B703" s="156"/>
      <c r="C703" s="156"/>
      <c r="D703" s="156"/>
      <c r="E703" s="157"/>
    </row>
    <row r="704">
      <c r="A704" s="156"/>
      <c r="B704" s="156"/>
      <c r="C704" s="156"/>
      <c r="D704" s="156"/>
      <c r="E704" s="157"/>
    </row>
    <row r="705">
      <c r="A705" s="156"/>
      <c r="B705" s="156"/>
      <c r="C705" s="156"/>
      <c r="D705" s="156"/>
      <c r="E705" s="157"/>
    </row>
    <row r="706">
      <c r="A706" s="156"/>
      <c r="B706" s="156"/>
      <c r="C706" s="156"/>
      <c r="D706" s="156"/>
      <c r="E706" s="157"/>
    </row>
    <row r="707">
      <c r="A707" s="156"/>
      <c r="B707" s="156"/>
      <c r="C707" s="156"/>
      <c r="D707" s="156"/>
      <c r="E707" s="157"/>
    </row>
    <row r="708">
      <c r="A708" s="156"/>
      <c r="B708" s="156"/>
      <c r="C708" s="156"/>
      <c r="D708" s="156"/>
      <c r="E708" s="157"/>
    </row>
    <row r="709">
      <c r="A709" s="156"/>
      <c r="B709" s="156"/>
      <c r="C709" s="156"/>
      <c r="D709" s="156"/>
      <c r="E709" s="157"/>
    </row>
    <row r="710">
      <c r="A710" s="156"/>
      <c r="B710" s="156"/>
      <c r="C710" s="156"/>
      <c r="D710" s="156"/>
      <c r="E710" s="157"/>
    </row>
    <row r="711">
      <c r="A711" s="156"/>
      <c r="B711" s="156"/>
      <c r="C711" s="156"/>
      <c r="D711" s="156"/>
      <c r="E711" s="157"/>
    </row>
    <row r="712">
      <c r="A712" s="156"/>
      <c r="B712" s="156"/>
      <c r="C712" s="156"/>
      <c r="D712" s="156"/>
      <c r="E712" s="157"/>
    </row>
    <row r="713">
      <c r="A713" s="156"/>
      <c r="B713" s="156"/>
      <c r="C713" s="156"/>
      <c r="D713" s="156"/>
      <c r="E713" s="157"/>
    </row>
    <row r="714">
      <c r="A714" s="156"/>
      <c r="B714" s="156"/>
      <c r="C714" s="156"/>
      <c r="D714" s="156"/>
      <c r="E714" s="157"/>
    </row>
    <row r="715">
      <c r="A715" s="156"/>
      <c r="B715" s="156"/>
      <c r="C715" s="156"/>
      <c r="D715" s="156"/>
      <c r="E715" s="157"/>
    </row>
    <row r="716">
      <c r="A716" s="156"/>
      <c r="B716" s="156"/>
      <c r="C716" s="156"/>
      <c r="D716" s="156"/>
      <c r="E716" s="157"/>
    </row>
    <row r="717">
      <c r="A717" s="156"/>
      <c r="B717" s="156"/>
      <c r="C717" s="156"/>
      <c r="D717" s="156"/>
      <c r="E717" s="157"/>
    </row>
    <row r="718">
      <c r="A718" s="156"/>
      <c r="B718" s="156"/>
      <c r="C718" s="156"/>
      <c r="D718" s="156"/>
      <c r="E718" s="157"/>
    </row>
    <row r="719">
      <c r="A719" s="156"/>
      <c r="B719" s="156"/>
      <c r="C719" s="156"/>
      <c r="D719" s="156"/>
      <c r="E719" s="157"/>
    </row>
    <row r="720">
      <c r="A720" s="156"/>
      <c r="B720" s="156"/>
      <c r="C720" s="156"/>
      <c r="D720" s="156"/>
      <c r="E720" s="157"/>
    </row>
    <row r="721">
      <c r="A721" s="156"/>
      <c r="B721" s="156"/>
      <c r="C721" s="156"/>
      <c r="D721" s="156"/>
      <c r="E721" s="157"/>
    </row>
    <row r="722">
      <c r="A722" s="156"/>
      <c r="B722" s="156"/>
      <c r="C722" s="156"/>
      <c r="D722" s="156"/>
      <c r="E722" s="157"/>
    </row>
    <row r="723">
      <c r="A723" s="156"/>
      <c r="B723" s="156"/>
      <c r="C723" s="156"/>
      <c r="D723" s="156"/>
      <c r="E723" s="157"/>
    </row>
    <row r="724">
      <c r="A724" s="156"/>
      <c r="B724" s="156"/>
      <c r="C724" s="156"/>
      <c r="D724" s="156"/>
      <c r="E724" s="157"/>
    </row>
    <row r="725">
      <c r="A725" s="156"/>
      <c r="B725" s="156"/>
      <c r="C725" s="156"/>
      <c r="D725" s="156"/>
      <c r="E725" s="157"/>
    </row>
    <row r="726">
      <c r="A726" s="156"/>
      <c r="B726" s="156"/>
      <c r="C726" s="156"/>
      <c r="D726" s="156"/>
      <c r="E726" s="157"/>
    </row>
    <row r="727">
      <c r="A727" s="156"/>
      <c r="B727" s="156"/>
      <c r="C727" s="156"/>
      <c r="D727" s="156"/>
      <c r="E727" s="157"/>
    </row>
    <row r="728">
      <c r="A728" s="156"/>
      <c r="B728" s="156"/>
      <c r="C728" s="156"/>
      <c r="D728" s="156"/>
      <c r="E728" s="157"/>
    </row>
    <row r="729">
      <c r="A729" s="156"/>
      <c r="B729" s="156"/>
      <c r="C729" s="156"/>
      <c r="D729" s="156"/>
      <c r="E729" s="157"/>
    </row>
    <row r="730">
      <c r="A730" s="156"/>
      <c r="B730" s="156"/>
      <c r="C730" s="156"/>
      <c r="D730" s="156"/>
      <c r="E730" s="157"/>
    </row>
    <row r="731">
      <c r="A731" s="156"/>
      <c r="B731" s="156"/>
      <c r="C731" s="156"/>
      <c r="D731" s="156"/>
      <c r="E731" s="157"/>
    </row>
    <row r="732">
      <c r="A732" s="156"/>
      <c r="B732" s="156"/>
      <c r="C732" s="156"/>
      <c r="D732" s="156"/>
      <c r="E732" s="157"/>
    </row>
    <row r="733">
      <c r="A733" s="156"/>
      <c r="B733" s="156"/>
      <c r="C733" s="156"/>
      <c r="D733" s="156"/>
      <c r="E733" s="157"/>
    </row>
    <row r="734">
      <c r="A734" s="156"/>
      <c r="B734" s="156"/>
      <c r="C734" s="156"/>
      <c r="D734" s="156"/>
      <c r="E734" s="157"/>
    </row>
    <row r="735">
      <c r="A735" s="156"/>
      <c r="B735" s="156"/>
      <c r="C735" s="156"/>
      <c r="D735" s="156"/>
      <c r="E735" s="157"/>
    </row>
    <row r="736">
      <c r="A736" s="156"/>
      <c r="B736" s="156"/>
      <c r="C736" s="156"/>
      <c r="D736" s="156"/>
      <c r="E736" s="157"/>
    </row>
    <row r="737">
      <c r="A737" s="156"/>
      <c r="B737" s="156"/>
      <c r="C737" s="156"/>
      <c r="D737" s="156"/>
      <c r="E737" s="157"/>
    </row>
    <row r="738">
      <c r="A738" s="156"/>
      <c r="B738" s="156"/>
      <c r="C738" s="156"/>
      <c r="D738" s="156"/>
      <c r="E738" s="157"/>
    </row>
    <row r="739">
      <c r="A739" s="156"/>
      <c r="B739" s="156"/>
      <c r="C739" s="156"/>
      <c r="D739" s="156"/>
      <c r="E739" s="157"/>
    </row>
    <row r="740">
      <c r="A740" s="156"/>
      <c r="B740" s="156"/>
      <c r="C740" s="156"/>
      <c r="D740" s="156"/>
      <c r="E740" s="157"/>
    </row>
    <row r="741">
      <c r="A741" s="156"/>
      <c r="B741" s="156"/>
      <c r="C741" s="156"/>
      <c r="D741" s="156"/>
      <c r="E741" s="157"/>
    </row>
    <row r="742">
      <c r="A742" s="156"/>
      <c r="B742" s="156"/>
      <c r="C742" s="156"/>
      <c r="D742" s="156"/>
      <c r="E742" s="157"/>
    </row>
    <row r="743">
      <c r="A743" s="156"/>
      <c r="B743" s="156"/>
      <c r="C743" s="156"/>
      <c r="D743" s="156"/>
      <c r="E743" s="157"/>
    </row>
    <row r="744">
      <c r="A744" s="156"/>
      <c r="B744" s="156"/>
      <c r="C744" s="156"/>
      <c r="D744" s="156"/>
      <c r="E744" s="157"/>
    </row>
    <row r="745">
      <c r="A745" s="156"/>
      <c r="B745" s="156"/>
      <c r="C745" s="156"/>
      <c r="D745" s="156"/>
      <c r="E745" s="157"/>
    </row>
    <row r="746">
      <c r="A746" s="156"/>
      <c r="B746" s="156"/>
      <c r="C746" s="156"/>
      <c r="D746" s="156"/>
      <c r="E746" s="157"/>
    </row>
    <row r="747">
      <c r="A747" s="156"/>
      <c r="B747" s="156"/>
      <c r="C747" s="156"/>
      <c r="D747" s="156"/>
      <c r="E747" s="157"/>
    </row>
    <row r="748">
      <c r="A748" s="156"/>
      <c r="B748" s="156"/>
      <c r="C748" s="156"/>
      <c r="D748" s="156"/>
      <c r="E748" s="157"/>
    </row>
    <row r="749">
      <c r="A749" s="156"/>
      <c r="B749" s="156"/>
      <c r="C749" s="156"/>
      <c r="D749" s="156"/>
      <c r="E749" s="157"/>
    </row>
    <row r="750">
      <c r="A750" s="156"/>
      <c r="B750" s="156"/>
      <c r="C750" s="156"/>
      <c r="D750" s="156"/>
      <c r="E750" s="157"/>
    </row>
    <row r="751">
      <c r="A751" s="156"/>
      <c r="B751" s="156"/>
      <c r="C751" s="156"/>
      <c r="D751" s="156"/>
      <c r="E751" s="157"/>
    </row>
    <row r="752">
      <c r="A752" s="156"/>
      <c r="B752" s="156"/>
      <c r="C752" s="156"/>
      <c r="D752" s="156"/>
      <c r="E752" s="157"/>
    </row>
    <row r="753">
      <c r="A753" s="156"/>
      <c r="B753" s="156"/>
      <c r="C753" s="156"/>
      <c r="D753" s="156"/>
      <c r="E753" s="157"/>
    </row>
    <row r="754">
      <c r="A754" s="156"/>
      <c r="B754" s="156"/>
      <c r="C754" s="156"/>
      <c r="D754" s="156"/>
      <c r="E754" s="157"/>
    </row>
    <row r="755">
      <c r="A755" s="156"/>
      <c r="B755" s="156"/>
      <c r="C755" s="156"/>
      <c r="D755" s="156"/>
      <c r="E755" s="157"/>
    </row>
    <row r="756">
      <c r="A756" s="156"/>
      <c r="B756" s="156"/>
      <c r="C756" s="156"/>
      <c r="D756" s="156"/>
      <c r="E756" s="157"/>
    </row>
    <row r="757">
      <c r="A757" s="156"/>
      <c r="B757" s="156"/>
      <c r="C757" s="156"/>
      <c r="D757" s="156"/>
      <c r="E757" s="157"/>
    </row>
    <row r="758">
      <c r="A758" s="156"/>
      <c r="B758" s="156"/>
      <c r="C758" s="156"/>
      <c r="D758" s="156"/>
      <c r="E758" s="157"/>
    </row>
    <row r="759">
      <c r="A759" s="156"/>
      <c r="B759" s="156"/>
      <c r="C759" s="156"/>
      <c r="D759" s="156"/>
      <c r="E759" s="157"/>
    </row>
    <row r="760">
      <c r="A760" s="156"/>
      <c r="B760" s="156"/>
      <c r="C760" s="156"/>
      <c r="D760" s="156"/>
      <c r="E760" s="157"/>
    </row>
    <row r="761">
      <c r="A761" s="156"/>
      <c r="B761" s="156"/>
      <c r="C761" s="156"/>
      <c r="D761" s="156"/>
      <c r="E761" s="157"/>
    </row>
    <row r="762">
      <c r="A762" s="156"/>
      <c r="B762" s="156"/>
      <c r="C762" s="156"/>
      <c r="D762" s="156"/>
      <c r="E762" s="157"/>
    </row>
    <row r="763">
      <c r="A763" s="156"/>
      <c r="B763" s="156"/>
      <c r="C763" s="156"/>
      <c r="D763" s="156"/>
      <c r="E763" s="157"/>
    </row>
    <row r="764">
      <c r="A764" s="156"/>
      <c r="B764" s="156"/>
      <c r="C764" s="156"/>
      <c r="D764" s="156"/>
      <c r="E764" s="157"/>
    </row>
    <row r="765">
      <c r="A765" s="156"/>
      <c r="B765" s="156"/>
      <c r="C765" s="156"/>
      <c r="D765" s="156"/>
      <c r="E765" s="157"/>
    </row>
    <row r="766">
      <c r="A766" s="156"/>
      <c r="B766" s="156"/>
      <c r="C766" s="156"/>
      <c r="D766" s="156"/>
      <c r="E766" s="157"/>
    </row>
    <row r="767">
      <c r="A767" s="156"/>
      <c r="B767" s="156"/>
      <c r="C767" s="156"/>
      <c r="D767" s="156"/>
      <c r="E767" s="157"/>
    </row>
    <row r="768">
      <c r="A768" s="156"/>
      <c r="B768" s="156"/>
      <c r="C768" s="156"/>
      <c r="D768" s="156"/>
      <c r="E768" s="157"/>
    </row>
    <row r="769">
      <c r="A769" s="156"/>
      <c r="B769" s="156"/>
      <c r="C769" s="156"/>
      <c r="D769" s="156"/>
      <c r="E769" s="157"/>
    </row>
    <row r="770">
      <c r="A770" s="156"/>
      <c r="B770" s="156"/>
      <c r="C770" s="156"/>
      <c r="D770" s="156"/>
      <c r="E770" s="157"/>
    </row>
    <row r="771">
      <c r="A771" s="156"/>
      <c r="B771" s="156"/>
      <c r="C771" s="156"/>
      <c r="D771" s="156"/>
      <c r="E771" s="157"/>
    </row>
    <row r="772">
      <c r="A772" s="156"/>
      <c r="B772" s="156"/>
      <c r="C772" s="156"/>
      <c r="D772" s="156"/>
      <c r="E772" s="157"/>
    </row>
    <row r="773">
      <c r="A773" s="156"/>
      <c r="B773" s="156"/>
      <c r="C773" s="156"/>
      <c r="D773" s="156"/>
      <c r="E773" s="157"/>
    </row>
    <row r="774">
      <c r="A774" s="156"/>
      <c r="B774" s="156"/>
      <c r="C774" s="156"/>
      <c r="D774" s="156"/>
      <c r="E774" s="157"/>
    </row>
    <row r="775">
      <c r="A775" s="156"/>
      <c r="B775" s="156"/>
      <c r="C775" s="156"/>
      <c r="D775" s="156"/>
      <c r="E775" s="157"/>
    </row>
    <row r="776">
      <c r="A776" s="156"/>
      <c r="B776" s="156"/>
      <c r="C776" s="156"/>
      <c r="D776" s="156"/>
      <c r="E776" s="157"/>
    </row>
    <row r="777">
      <c r="A777" s="156"/>
      <c r="B777" s="156"/>
      <c r="C777" s="156"/>
      <c r="D777" s="156"/>
      <c r="E777" s="157"/>
    </row>
    <row r="778">
      <c r="A778" s="156"/>
      <c r="B778" s="156"/>
      <c r="C778" s="156"/>
      <c r="D778" s="156"/>
      <c r="E778" s="157"/>
    </row>
    <row r="779">
      <c r="A779" s="156"/>
      <c r="B779" s="156"/>
      <c r="C779" s="156"/>
      <c r="D779" s="156"/>
      <c r="E779" s="157"/>
    </row>
    <row r="780">
      <c r="A780" s="156"/>
      <c r="B780" s="156"/>
      <c r="C780" s="156"/>
      <c r="D780" s="156"/>
      <c r="E780" s="157"/>
    </row>
    <row r="781">
      <c r="A781" s="156"/>
      <c r="B781" s="156"/>
      <c r="C781" s="156"/>
      <c r="D781" s="156"/>
      <c r="E781" s="157"/>
    </row>
    <row r="782">
      <c r="A782" s="156"/>
      <c r="B782" s="156"/>
      <c r="C782" s="156"/>
      <c r="D782" s="156"/>
      <c r="E782" s="157"/>
    </row>
    <row r="783">
      <c r="A783" s="156"/>
      <c r="B783" s="156"/>
      <c r="C783" s="156"/>
      <c r="D783" s="156"/>
      <c r="E783" s="157"/>
    </row>
    <row r="784">
      <c r="A784" s="156"/>
      <c r="B784" s="156"/>
      <c r="C784" s="156"/>
      <c r="D784" s="156"/>
      <c r="E784" s="157"/>
    </row>
    <row r="785">
      <c r="A785" s="156"/>
      <c r="B785" s="156"/>
      <c r="C785" s="156"/>
      <c r="D785" s="156"/>
      <c r="E785" s="157"/>
    </row>
    <row r="786">
      <c r="A786" s="156"/>
      <c r="B786" s="156"/>
      <c r="C786" s="156"/>
      <c r="D786" s="156"/>
      <c r="E786" s="157"/>
    </row>
    <row r="787">
      <c r="A787" s="156"/>
      <c r="B787" s="156"/>
      <c r="C787" s="156"/>
      <c r="D787" s="156"/>
      <c r="E787" s="157"/>
    </row>
    <row r="788">
      <c r="A788" s="156"/>
      <c r="B788" s="156"/>
      <c r="C788" s="156"/>
      <c r="D788" s="156"/>
      <c r="E788" s="157"/>
    </row>
    <row r="789">
      <c r="A789" s="156"/>
      <c r="B789" s="156"/>
      <c r="C789" s="156"/>
      <c r="D789" s="156"/>
      <c r="E789" s="157"/>
    </row>
    <row r="790">
      <c r="A790" s="156"/>
      <c r="B790" s="156"/>
      <c r="C790" s="156"/>
      <c r="D790" s="156"/>
      <c r="E790" s="157"/>
    </row>
    <row r="791">
      <c r="A791" s="156"/>
      <c r="B791" s="156"/>
      <c r="C791" s="156"/>
      <c r="D791" s="156"/>
      <c r="E791" s="157"/>
    </row>
    <row r="792">
      <c r="A792" s="156"/>
      <c r="B792" s="156"/>
      <c r="C792" s="156"/>
      <c r="D792" s="156"/>
      <c r="E792" s="157"/>
    </row>
    <row r="793">
      <c r="A793" s="156"/>
      <c r="B793" s="156"/>
      <c r="C793" s="156"/>
      <c r="D793" s="156"/>
      <c r="E793" s="157"/>
    </row>
    <row r="794">
      <c r="A794" s="156"/>
      <c r="B794" s="156"/>
      <c r="C794" s="156"/>
      <c r="D794" s="156"/>
      <c r="E794" s="157"/>
    </row>
    <row r="795">
      <c r="A795" s="156"/>
      <c r="B795" s="156"/>
      <c r="C795" s="156"/>
      <c r="D795" s="156"/>
      <c r="E795" s="157"/>
    </row>
    <row r="796">
      <c r="A796" s="156"/>
      <c r="B796" s="156"/>
      <c r="C796" s="156"/>
      <c r="D796" s="156"/>
      <c r="E796" s="157"/>
    </row>
    <row r="797">
      <c r="A797" s="156"/>
      <c r="B797" s="156"/>
      <c r="C797" s="156"/>
      <c r="D797" s="156"/>
      <c r="E797" s="157"/>
    </row>
    <row r="798">
      <c r="A798" s="156"/>
      <c r="B798" s="156"/>
      <c r="C798" s="156"/>
      <c r="D798" s="156"/>
      <c r="E798" s="157"/>
    </row>
    <row r="799">
      <c r="A799" s="156"/>
      <c r="B799" s="156"/>
      <c r="C799" s="156"/>
      <c r="D799" s="156"/>
      <c r="E799" s="157"/>
    </row>
    <row r="800">
      <c r="A800" s="156"/>
      <c r="B800" s="156"/>
      <c r="C800" s="156"/>
      <c r="D800" s="156"/>
      <c r="E800" s="157"/>
    </row>
    <row r="801">
      <c r="A801" s="156"/>
      <c r="B801" s="156"/>
      <c r="C801" s="156"/>
      <c r="D801" s="156"/>
      <c r="E801" s="157"/>
    </row>
    <row r="802">
      <c r="A802" s="156"/>
      <c r="B802" s="156"/>
      <c r="C802" s="156"/>
      <c r="D802" s="156"/>
      <c r="E802" s="157"/>
    </row>
    <row r="803">
      <c r="A803" s="156"/>
      <c r="B803" s="156"/>
      <c r="C803" s="156"/>
      <c r="D803" s="156"/>
      <c r="E803" s="157"/>
    </row>
    <row r="804">
      <c r="A804" s="156"/>
      <c r="B804" s="156"/>
      <c r="C804" s="156"/>
      <c r="D804" s="156"/>
      <c r="E804" s="157"/>
    </row>
    <row r="805">
      <c r="A805" s="156"/>
      <c r="B805" s="156"/>
      <c r="C805" s="156"/>
      <c r="D805" s="156"/>
      <c r="E805" s="157"/>
    </row>
    <row r="806">
      <c r="A806" s="156"/>
      <c r="B806" s="156"/>
      <c r="C806" s="156"/>
      <c r="D806" s="156"/>
      <c r="E806" s="157"/>
    </row>
    <row r="807">
      <c r="A807" s="156"/>
      <c r="B807" s="156"/>
      <c r="C807" s="156"/>
      <c r="D807" s="156"/>
      <c r="E807" s="157"/>
    </row>
    <row r="808">
      <c r="A808" s="156"/>
      <c r="B808" s="156"/>
      <c r="C808" s="156"/>
      <c r="D808" s="156"/>
      <c r="E808" s="157"/>
    </row>
    <row r="809">
      <c r="A809" s="156"/>
      <c r="B809" s="156"/>
      <c r="C809" s="156"/>
      <c r="D809" s="156"/>
      <c r="E809" s="157"/>
    </row>
    <row r="810">
      <c r="A810" s="156"/>
      <c r="B810" s="156"/>
      <c r="C810" s="156"/>
      <c r="D810" s="156"/>
      <c r="E810" s="157"/>
    </row>
    <row r="811">
      <c r="A811" s="156"/>
      <c r="B811" s="156"/>
      <c r="C811" s="156"/>
      <c r="D811" s="156"/>
      <c r="E811" s="157"/>
    </row>
    <row r="812">
      <c r="A812" s="156"/>
      <c r="B812" s="156"/>
      <c r="C812" s="156"/>
      <c r="D812" s="156"/>
      <c r="E812" s="157"/>
    </row>
    <row r="813">
      <c r="A813" s="156"/>
      <c r="B813" s="156"/>
      <c r="C813" s="156"/>
      <c r="D813" s="156"/>
      <c r="E813" s="157"/>
    </row>
    <row r="814">
      <c r="A814" s="156"/>
      <c r="B814" s="156"/>
      <c r="C814" s="156"/>
      <c r="D814" s="156"/>
      <c r="E814" s="157"/>
    </row>
    <row r="815">
      <c r="A815" s="156"/>
      <c r="B815" s="156"/>
      <c r="C815" s="156"/>
      <c r="D815" s="156"/>
      <c r="E815" s="157"/>
    </row>
    <row r="816">
      <c r="A816" s="156"/>
      <c r="B816" s="156"/>
      <c r="C816" s="156"/>
      <c r="D816" s="156"/>
      <c r="E816" s="157"/>
    </row>
    <row r="817">
      <c r="A817" s="156"/>
      <c r="B817" s="156"/>
      <c r="C817" s="156"/>
      <c r="D817" s="156"/>
      <c r="E817" s="157"/>
    </row>
    <row r="818">
      <c r="A818" s="156"/>
      <c r="B818" s="156"/>
      <c r="C818" s="156"/>
      <c r="D818" s="156"/>
      <c r="E818" s="157"/>
    </row>
    <row r="819">
      <c r="A819" s="156"/>
      <c r="B819" s="156"/>
      <c r="C819" s="156"/>
      <c r="D819" s="156"/>
      <c r="E819" s="157"/>
    </row>
    <row r="820">
      <c r="A820" s="156"/>
      <c r="B820" s="156"/>
      <c r="C820" s="156"/>
      <c r="D820" s="156"/>
      <c r="E820" s="157"/>
    </row>
    <row r="821">
      <c r="A821" s="156"/>
      <c r="B821" s="156"/>
      <c r="C821" s="156"/>
      <c r="D821" s="156"/>
      <c r="E821" s="157"/>
    </row>
    <row r="822">
      <c r="A822" s="156"/>
      <c r="B822" s="156"/>
      <c r="C822" s="156"/>
      <c r="D822" s="156"/>
      <c r="E822" s="157"/>
    </row>
    <row r="823">
      <c r="A823" s="156"/>
      <c r="B823" s="156"/>
      <c r="C823" s="156"/>
      <c r="D823" s="156"/>
      <c r="E823" s="157"/>
    </row>
    <row r="824">
      <c r="A824" s="156"/>
      <c r="B824" s="156"/>
      <c r="C824" s="156"/>
      <c r="D824" s="156"/>
      <c r="E824" s="157"/>
    </row>
    <row r="825">
      <c r="A825" s="156"/>
      <c r="B825" s="156"/>
      <c r="C825" s="156"/>
      <c r="D825" s="156"/>
      <c r="E825" s="157"/>
    </row>
    <row r="826">
      <c r="A826" s="156"/>
      <c r="B826" s="156"/>
      <c r="C826" s="156"/>
      <c r="D826" s="156"/>
      <c r="E826" s="157"/>
    </row>
    <row r="827">
      <c r="A827" s="156"/>
      <c r="B827" s="156"/>
      <c r="C827" s="156"/>
      <c r="D827" s="156"/>
      <c r="E827" s="157"/>
    </row>
    <row r="828">
      <c r="A828" s="156"/>
      <c r="B828" s="156"/>
      <c r="C828" s="156"/>
      <c r="D828" s="156"/>
      <c r="E828" s="157"/>
    </row>
    <row r="829">
      <c r="A829" s="156"/>
      <c r="B829" s="156"/>
      <c r="C829" s="156"/>
      <c r="D829" s="156"/>
      <c r="E829" s="157"/>
    </row>
    <row r="830">
      <c r="A830" s="156"/>
      <c r="B830" s="156"/>
      <c r="C830" s="156"/>
      <c r="D830" s="156"/>
      <c r="E830" s="157"/>
    </row>
    <row r="831">
      <c r="A831" s="156"/>
      <c r="B831" s="156"/>
      <c r="C831" s="156"/>
      <c r="D831" s="156"/>
      <c r="E831" s="157"/>
    </row>
    <row r="832">
      <c r="A832" s="156"/>
      <c r="B832" s="156"/>
      <c r="C832" s="156"/>
      <c r="D832" s="156"/>
      <c r="E832" s="157"/>
    </row>
    <row r="833">
      <c r="A833" s="156"/>
      <c r="B833" s="156"/>
      <c r="C833" s="156"/>
      <c r="D833" s="156"/>
      <c r="E833" s="157"/>
    </row>
    <row r="834">
      <c r="A834" s="156"/>
      <c r="B834" s="156"/>
      <c r="C834" s="156"/>
      <c r="D834" s="156"/>
      <c r="E834" s="157"/>
    </row>
    <row r="835">
      <c r="A835" s="156"/>
      <c r="B835" s="156"/>
      <c r="C835" s="156"/>
      <c r="D835" s="156"/>
      <c r="E835" s="157"/>
    </row>
    <row r="836">
      <c r="A836" s="156"/>
      <c r="B836" s="156"/>
      <c r="C836" s="156"/>
      <c r="D836" s="156"/>
      <c r="E836" s="157"/>
    </row>
    <row r="837">
      <c r="A837" s="156"/>
      <c r="B837" s="156"/>
      <c r="C837" s="156"/>
      <c r="D837" s="156"/>
      <c r="E837" s="157"/>
    </row>
    <row r="838">
      <c r="A838" s="156"/>
      <c r="B838" s="156"/>
      <c r="C838" s="156"/>
      <c r="D838" s="156"/>
      <c r="E838" s="157"/>
    </row>
    <row r="839">
      <c r="A839" s="156"/>
      <c r="B839" s="156"/>
      <c r="C839" s="156"/>
      <c r="D839" s="156"/>
      <c r="E839" s="157"/>
    </row>
    <row r="840">
      <c r="A840" s="156"/>
      <c r="B840" s="156"/>
      <c r="C840" s="156"/>
      <c r="D840" s="156"/>
      <c r="E840" s="157"/>
    </row>
    <row r="841">
      <c r="A841" s="156"/>
      <c r="B841" s="156"/>
      <c r="C841" s="156"/>
      <c r="D841" s="156"/>
      <c r="E841" s="157"/>
    </row>
    <row r="842">
      <c r="A842" s="156"/>
      <c r="B842" s="156"/>
      <c r="C842" s="156"/>
      <c r="D842" s="156"/>
      <c r="E842" s="157"/>
    </row>
    <row r="843">
      <c r="A843" s="156"/>
      <c r="B843" s="156"/>
      <c r="C843" s="156"/>
      <c r="D843" s="156"/>
      <c r="E843" s="157"/>
    </row>
    <row r="844">
      <c r="A844" s="156"/>
      <c r="B844" s="156"/>
      <c r="C844" s="156"/>
      <c r="D844" s="156"/>
      <c r="E844" s="157"/>
    </row>
    <row r="845">
      <c r="A845" s="156"/>
      <c r="B845" s="156"/>
      <c r="C845" s="156"/>
      <c r="D845" s="156"/>
      <c r="E845" s="157"/>
    </row>
    <row r="846">
      <c r="A846" s="156"/>
      <c r="B846" s="156"/>
      <c r="C846" s="156"/>
      <c r="D846" s="156"/>
      <c r="E846" s="157"/>
    </row>
    <row r="847">
      <c r="A847" s="156"/>
      <c r="B847" s="156"/>
      <c r="C847" s="156"/>
      <c r="D847" s="156"/>
      <c r="E847" s="157"/>
    </row>
    <row r="848">
      <c r="A848" s="156"/>
      <c r="B848" s="156"/>
      <c r="C848" s="156"/>
      <c r="D848" s="156"/>
      <c r="E848" s="157"/>
    </row>
    <row r="849">
      <c r="A849" s="156"/>
      <c r="B849" s="156"/>
      <c r="C849" s="156"/>
      <c r="D849" s="156"/>
      <c r="E849" s="157"/>
    </row>
    <row r="850">
      <c r="A850" s="156"/>
      <c r="B850" s="156"/>
      <c r="C850" s="156"/>
      <c r="D850" s="156"/>
      <c r="E850" s="157"/>
    </row>
    <row r="851">
      <c r="A851" s="156"/>
      <c r="B851" s="156"/>
      <c r="C851" s="156"/>
      <c r="D851" s="156"/>
      <c r="E851" s="157"/>
    </row>
    <row r="852">
      <c r="A852" s="156"/>
      <c r="B852" s="156"/>
      <c r="C852" s="156"/>
      <c r="D852" s="156"/>
      <c r="E852" s="157"/>
    </row>
    <row r="853">
      <c r="A853" s="156"/>
      <c r="B853" s="156"/>
      <c r="C853" s="156"/>
      <c r="D853" s="156"/>
      <c r="E853" s="157"/>
    </row>
    <row r="854">
      <c r="A854" s="156"/>
      <c r="B854" s="156"/>
      <c r="C854" s="156"/>
      <c r="D854" s="156"/>
      <c r="E854" s="157"/>
    </row>
    <row r="855">
      <c r="A855" s="156"/>
      <c r="B855" s="156"/>
      <c r="C855" s="156"/>
      <c r="D855" s="156"/>
      <c r="E855" s="157"/>
    </row>
    <row r="856">
      <c r="A856" s="156"/>
      <c r="B856" s="156"/>
      <c r="C856" s="156"/>
      <c r="D856" s="156"/>
      <c r="E856" s="157"/>
    </row>
    <row r="857">
      <c r="A857" s="156"/>
      <c r="B857" s="156"/>
      <c r="C857" s="156"/>
      <c r="D857" s="156"/>
      <c r="E857" s="157"/>
    </row>
    <row r="858">
      <c r="A858" s="156"/>
      <c r="B858" s="156"/>
      <c r="C858" s="156"/>
      <c r="D858" s="156"/>
      <c r="E858" s="157"/>
    </row>
    <row r="859">
      <c r="A859" s="156"/>
      <c r="B859" s="156"/>
      <c r="C859" s="156"/>
      <c r="D859" s="156"/>
      <c r="E859" s="157"/>
    </row>
    <row r="860">
      <c r="A860" s="156"/>
      <c r="B860" s="156"/>
      <c r="C860" s="156"/>
      <c r="D860" s="156"/>
      <c r="E860" s="157"/>
    </row>
    <row r="861">
      <c r="A861" s="156"/>
      <c r="B861" s="156"/>
      <c r="C861" s="156"/>
      <c r="D861" s="156"/>
      <c r="E861" s="157"/>
    </row>
    <row r="862">
      <c r="A862" s="156"/>
      <c r="B862" s="156"/>
      <c r="C862" s="156"/>
      <c r="D862" s="156"/>
      <c r="E862" s="157"/>
    </row>
    <row r="863">
      <c r="A863" s="156"/>
      <c r="B863" s="156"/>
      <c r="C863" s="156"/>
      <c r="D863" s="156"/>
      <c r="E863" s="157"/>
    </row>
    <row r="864">
      <c r="A864" s="156"/>
      <c r="B864" s="156"/>
      <c r="C864" s="156"/>
      <c r="D864" s="156"/>
      <c r="E864" s="157"/>
    </row>
    <row r="865">
      <c r="A865" s="156"/>
      <c r="B865" s="156"/>
      <c r="C865" s="156"/>
      <c r="D865" s="156"/>
      <c r="E865" s="157"/>
    </row>
    <row r="866">
      <c r="A866" s="156"/>
      <c r="B866" s="156"/>
      <c r="C866" s="156"/>
      <c r="D866" s="156"/>
      <c r="E866" s="157"/>
    </row>
    <row r="867">
      <c r="A867" s="156"/>
      <c r="B867" s="156"/>
      <c r="C867" s="156"/>
      <c r="D867" s="156"/>
      <c r="E867" s="157"/>
    </row>
    <row r="868">
      <c r="A868" s="156"/>
      <c r="B868" s="156"/>
      <c r="C868" s="156"/>
      <c r="D868" s="156"/>
      <c r="E868" s="157"/>
    </row>
    <row r="869">
      <c r="A869" s="156"/>
      <c r="B869" s="156"/>
      <c r="C869" s="156"/>
      <c r="D869" s="156"/>
      <c r="E869" s="157"/>
    </row>
    <row r="870">
      <c r="A870" s="156"/>
      <c r="B870" s="156"/>
      <c r="C870" s="156"/>
      <c r="D870" s="156"/>
      <c r="E870" s="157"/>
    </row>
    <row r="871">
      <c r="A871" s="156"/>
      <c r="B871" s="156"/>
      <c r="C871" s="156"/>
      <c r="D871" s="156"/>
      <c r="E871" s="157"/>
    </row>
    <row r="872">
      <c r="A872" s="156"/>
      <c r="B872" s="156"/>
      <c r="C872" s="156"/>
      <c r="D872" s="156"/>
      <c r="E872" s="157"/>
    </row>
    <row r="873">
      <c r="A873" s="156"/>
      <c r="B873" s="156"/>
      <c r="C873" s="156"/>
      <c r="D873" s="156"/>
      <c r="E873" s="157"/>
    </row>
    <row r="874">
      <c r="A874" s="156"/>
      <c r="B874" s="156"/>
      <c r="C874" s="156"/>
      <c r="D874" s="156"/>
      <c r="E874" s="157"/>
    </row>
    <row r="875">
      <c r="A875" s="156"/>
      <c r="B875" s="156"/>
      <c r="C875" s="156"/>
      <c r="D875" s="156"/>
      <c r="E875" s="157"/>
    </row>
    <row r="876">
      <c r="A876" s="156"/>
      <c r="B876" s="156"/>
      <c r="C876" s="156"/>
      <c r="D876" s="156"/>
      <c r="E876" s="157"/>
    </row>
    <row r="877">
      <c r="A877" s="156"/>
      <c r="B877" s="156"/>
      <c r="C877" s="156"/>
      <c r="D877" s="156"/>
      <c r="E877" s="157"/>
    </row>
    <row r="878">
      <c r="A878" s="156"/>
      <c r="B878" s="156"/>
      <c r="C878" s="156"/>
      <c r="D878" s="156"/>
      <c r="E878" s="157"/>
    </row>
    <row r="879">
      <c r="A879" s="156"/>
      <c r="B879" s="156"/>
      <c r="C879" s="156"/>
      <c r="D879" s="156"/>
      <c r="E879" s="157"/>
    </row>
    <row r="880">
      <c r="A880" s="156"/>
      <c r="B880" s="156"/>
      <c r="C880" s="156"/>
      <c r="D880" s="156"/>
      <c r="E880" s="157"/>
    </row>
    <row r="881">
      <c r="A881" s="156"/>
      <c r="B881" s="156"/>
      <c r="C881" s="156"/>
      <c r="D881" s="156"/>
      <c r="E881" s="157"/>
    </row>
    <row r="882">
      <c r="A882" s="156"/>
      <c r="B882" s="156"/>
      <c r="C882" s="156"/>
      <c r="D882" s="156"/>
      <c r="E882" s="157"/>
    </row>
    <row r="883">
      <c r="A883" s="156"/>
      <c r="B883" s="156"/>
      <c r="C883" s="156"/>
      <c r="D883" s="156"/>
      <c r="E883" s="157"/>
    </row>
    <row r="884">
      <c r="A884" s="156"/>
      <c r="B884" s="156"/>
      <c r="C884" s="156"/>
      <c r="D884" s="156"/>
      <c r="E884" s="157"/>
    </row>
    <row r="885">
      <c r="A885" s="156"/>
      <c r="B885" s="156"/>
      <c r="C885" s="156"/>
      <c r="D885" s="156"/>
      <c r="E885" s="157"/>
    </row>
    <row r="886">
      <c r="A886" s="156"/>
      <c r="B886" s="156"/>
      <c r="C886" s="156"/>
      <c r="D886" s="156"/>
      <c r="E886" s="157"/>
    </row>
    <row r="887">
      <c r="A887" s="156"/>
      <c r="B887" s="156"/>
      <c r="C887" s="156"/>
      <c r="D887" s="156"/>
      <c r="E887" s="157"/>
    </row>
    <row r="888">
      <c r="A888" s="156"/>
      <c r="B888" s="156"/>
      <c r="C888" s="156"/>
      <c r="D888" s="156"/>
      <c r="E888" s="157"/>
    </row>
    <row r="889">
      <c r="A889" s="156"/>
      <c r="B889" s="156"/>
      <c r="C889" s="156"/>
      <c r="D889" s="156"/>
      <c r="E889" s="157"/>
    </row>
    <row r="890">
      <c r="A890" s="156"/>
      <c r="B890" s="156"/>
      <c r="C890" s="156"/>
      <c r="D890" s="156"/>
      <c r="E890" s="157"/>
    </row>
    <row r="891">
      <c r="A891" s="156"/>
      <c r="B891" s="156"/>
      <c r="C891" s="156"/>
      <c r="D891" s="156"/>
      <c r="E891" s="157"/>
    </row>
    <row r="892">
      <c r="A892" s="156"/>
      <c r="B892" s="156"/>
      <c r="C892" s="156"/>
      <c r="D892" s="156"/>
      <c r="E892" s="157"/>
    </row>
    <row r="893">
      <c r="A893" s="156"/>
      <c r="B893" s="156"/>
      <c r="C893" s="156"/>
      <c r="D893" s="156"/>
      <c r="E893" s="157"/>
    </row>
    <row r="894">
      <c r="A894" s="156"/>
      <c r="B894" s="156"/>
      <c r="C894" s="156"/>
      <c r="D894" s="156"/>
      <c r="E894" s="157"/>
    </row>
    <row r="895">
      <c r="A895" s="156"/>
      <c r="B895" s="156"/>
      <c r="C895" s="156"/>
      <c r="D895" s="156"/>
      <c r="E895" s="157"/>
    </row>
    <row r="896">
      <c r="A896" s="156"/>
      <c r="B896" s="156"/>
      <c r="C896" s="156"/>
      <c r="D896" s="156"/>
      <c r="E896" s="157"/>
    </row>
    <row r="897">
      <c r="A897" s="156"/>
      <c r="B897" s="156"/>
      <c r="C897" s="156"/>
      <c r="D897" s="156"/>
      <c r="E897" s="157"/>
    </row>
    <row r="898">
      <c r="A898" s="156"/>
      <c r="B898" s="156"/>
      <c r="C898" s="156"/>
      <c r="D898" s="156"/>
      <c r="E898" s="157"/>
    </row>
    <row r="899">
      <c r="A899" s="156"/>
      <c r="B899" s="156"/>
      <c r="C899" s="156"/>
      <c r="D899" s="156"/>
      <c r="E899" s="157"/>
    </row>
    <row r="900">
      <c r="A900" s="156"/>
      <c r="B900" s="156"/>
      <c r="C900" s="156"/>
      <c r="D900" s="156"/>
      <c r="E900" s="157"/>
    </row>
    <row r="901">
      <c r="A901" s="156"/>
      <c r="B901" s="156"/>
      <c r="C901" s="156"/>
      <c r="D901" s="156"/>
      <c r="E901" s="157"/>
    </row>
    <row r="902">
      <c r="A902" s="156"/>
      <c r="B902" s="156"/>
      <c r="C902" s="156"/>
      <c r="D902" s="156"/>
      <c r="E902" s="157"/>
    </row>
    <row r="903">
      <c r="A903" s="156"/>
      <c r="B903" s="156"/>
      <c r="C903" s="156"/>
      <c r="D903" s="156"/>
      <c r="E903" s="157"/>
    </row>
    <row r="904">
      <c r="A904" s="156"/>
      <c r="B904" s="156"/>
      <c r="C904" s="156"/>
      <c r="D904" s="156"/>
      <c r="E904" s="157"/>
    </row>
    <row r="905">
      <c r="A905" s="156"/>
      <c r="B905" s="156"/>
      <c r="C905" s="156"/>
      <c r="D905" s="156"/>
      <c r="E905" s="157"/>
    </row>
    <row r="906">
      <c r="A906" s="156"/>
      <c r="B906" s="156"/>
      <c r="C906" s="156"/>
      <c r="D906" s="156"/>
      <c r="E906" s="157"/>
    </row>
    <row r="907">
      <c r="A907" s="156"/>
      <c r="B907" s="156"/>
      <c r="C907" s="156"/>
      <c r="D907" s="156"/>
      <c r="E907" s="157"/>
    </row>
    <row r="908">
      <c r="A908" s="156"/>
      <c r="B908" s="156"/>
      <c r="C908" s="156"/>
      <c r="D908" s="156"/>
      <c r="E908" s="157"/>
    </row>
    <row r="909">
      <c r="A909" s="156"/>
      <c r="B909" s="156"/>
      <c r="C909" s="156"/>
      <c r="D909" s="156"/>
      <c r="E909" s="157"/>
    </row>
    <row r="910">
      <c r="A910" s="156"/>
      <c r="B910" s="156"/>
      <c r="C910" s="156"/>
      <c r="D910" s="156"/>
      <c r="E910" s="157"/>
    </row>
    <row r="911">
      <c r="A911" s="156"/>
      <c r="B911" s="156"/>
      <c r="C911" s="156"/>
      <c r="D911" s="156"/>
      <c r="E911" s="157"/>
    </row>
    <row r="912">
      <c r="A912" s="156"/>
      <c r="B912" s="156"/>
      <c r="C912" s="156"/>
      <c r="D912" s="156"/>
      <c r="E912" s="157"/>
    </row>
    <row r="913">
      <c r="A913" s="156"/>
      <c r="B913" s="156"/>
      <c r="C913" s="156"/>
      <c r="D913" s="156"/>
      <c r="E913" s="157"/>
    </row>
    <row r="914">
      <c r="A914" s="156"/>
      <c r="B914" s="156"/>
      <c r="C914" s="156"/>
      <c r="D914" s="156"/>
      <c r="E914" s="157"/>
    </row>
    <row r="915">
      <c r="A915" s="156"/>
      <c r="B915" s="156"/>
      <c r="C915" s="156"/>
      <c r="D915" s="156"/>
      <c r="E915" s="157"/>
    </row>
    <row r="916">
      <c r="A916" s="156"/>
      <c r="B916" s="156"/>
      <c r="C916" s="156"/>
      <c r="D916" s="156"/>
      <c r="E916" s="157"/>
    </row>
    <row r="917">
      <c r="A917" s="156"/>
      <c r="B917" s="156"/>
      <c r="C917" s="156"/>
      <c r="D917" s="156"/>
      <c r="E917" s="157"/>
    </row>
    <row r="918">
      <c r="A918" s="156"/>
      <c r="B918" s="156"/>
      <c r="C918" s="156"/>
      <c r="D918" s="156"/>
      <c r="E918" s="157"/>
    </row>
    <row r="919">
      <c r="A919" s="156"/>
      <c r="B919" s="156"/>
      <c r="C919" s="156"/>
      <c r="D919" s="156"/>
      <c r="E919" s="157"/>
    </row>
    <row r="920">
      <c r="A920" s="156"/>
      <c r="B920" s="156"/>
      <c r="C920" s="156"/>
      <c r="D920" s="156"/>
      <c r="E920" s="157"/>
    </row>
    <row r="921">
      <c r="A921" s="156"/>
      <c r="B921" s="156"/>
      <c r="C921" s="156"/>
      <c r="D921" s="156"/>
      <c r="E921" s="157"/>
    </row>
    <row r="922">
      <c r="A922" s="156"/>
      <c r="B922" s="156"/>
      <c r="C922" s="156"/>
      <c r="D922" s="156"/>
      <c r="E922" s="157"/>
    </row>
    <row r="923">
      <c r="A923" s="156"/>
      <c r="B923" s="156"/>
      <c r="C923" s="156"/>
      <c r="D923" s="156"/>
      <c r="E923" s="157"/>
    </row>
    <row r="924">
      <c r="A924" s="156"/>
      <c r="B924" s="156"/>
      <c r="C924" s="156"/>
      <c r="D924" s="156"/>
      <c r="E924" s="157"/>
    </row>
    <row r="925">
      <c r="A925" s="156"/>
      <c r="B925" s="156"/>
      <c r="C925" s="156"/>
      <c r="D925" s="156"/>
      <c r="E925" s="157"/>
    </row>
    <row r="926">
      <c r="A926" s="156"/>
      <c r="B926" s="156"/>
      <c r="C926" s="156"/>
      <c r="D926" s="156"/>
      <c r="E926" s="157"/>
    </row>
    <row r="927">
      <c r="A927" s="156"/>
      <c r="B927" s="156"/>
      <c r="C927" s="156"/>
      <c r="D927" s="156"/>
      <c r="E927" s="157"/>
    </row>
    <row r="928">
      <c r="A928" s="156"/>
      <c r="B928" s="156"/>
      <c r="C928" s="156"/>
      <c r="D928" s="156"/>
      <c r="E928" s="157"/>
    </row>
    <row r="929">
      <c r="A929" s="156"/>
      <c r="B929" s="156"/>
      <c r="C929" s="156"/>
      <c r="D929" s="156"/>
      <c r="E929" s="157"/>
    </row>
    <row r="930">
      <c r="A930" s="156"/>
      <c r="B930" s="156"/>
      <c r="C930" s="156"/>
      <c r="D930" s="156"/>
      <c r="E930" s="157"/>
    </row>
    <row r="931">
      <c r="A931" s="156"/>
      <c r="B931" s="156"/>
      <c r="C931" s="156"/>
      <c r="D931" s="156"/>
      <c r="E931" s="157"/>
    </row>
    <row r="932">
      <c r="A932" s="156"/>
      <c r="B932" s="156"/>
      <c r="C932" s="156"/>
      <c r="D932" s="156"/>
      <c r="E932" s="157"/>
    </row>
    <row r="933">
      <c r="A933" s="156"/>
      <c r="B933" s="156"/>
      <c r="C933" s="156"/>
      <c r="D933" s="156"/>
      <c r="E933" s="157"/>
    </row>
    <row r="934">
      <c r="A934" s="156"/>
      <c r="B934" s="156"/>
      <c r="C934" s="156"/>
      <c r="D934" s="156"/>
      <c r="E934" s="157"/>
    </row>
    <row r="935">
      <c r="A935" s="156"/>
      <c r="B935" s="156"/>
      <c r="C935" s="156"/>
      <c r="D935" s="156"/>
      <c r="E935" s="157"/>
    </row>
    <row r="936">
      <c r="A936" s="156"/>
      <c r="B936" s="156"/>
      <c r="C936" s="156"/>
      <c r="D936" s="156"/>
      <c r="E936" s="157"/>
    </row>
    <row r="937">
      <c r="A937" s="156"/>
      <c r="B937" s="156"/>
      <c r="C937" s="156"/>
      <c r="D937" s="156"/>
      <c r="E937" s="157"/>
    </row>
    <row r="938">
      <c r="A938" s="156"/>
      <c r="B938" s="156"/>
      <c r="C938" s="156"/>
      <c r="D938" s="156"/>
      <c r="E938" s="157"/>
    </row>
    <row r="939">
      <c r="A939" s="156"/>
      <c r="B939" s="156"/>
      <c r="C939" s="156"/>
      <c r="D939" s="156"/>
      <c r="E939" s="157"/>
    </row>
    <row r="940">
      <c r="A940" s="156"/>
      <c r="B940" s="156"/>
      <c r="C940" s="156"/>
      <c r="D940" s="156"/>
      <c r="E940" s="157"/>
    </row>
    <row r="941">
      <c r="A941" s="156"/>
      <c r="B941" s="156"/>
      <c r="C941" s="156"/>
      <c r="D941" s="156"/>
      <c r="E941" s="157"/>
    </row>
    <row r="942">
      <c r="A942" s="156"/>
      <c r="B942" s="156"/>
      <c r="C942" s="156"/>
      <c r="D942" s="156"/>
      <c r="E942" s="157"/>
    </row>
    <row r="943">
      <c r="A943" s="156"/>
      <c r="B943" s="156"/>
      <c r="C943" s="156"/>
      <c r="D943" s="156"/>
      <c r="E943" s="157"/>
    </row>
    <row r="944">
      <c r="A944" s="156"/>
      <c r="B944" s="156"/>
      <c r="C944" s="156"/>
      <c r="D944" s="156"/>
      <c r="E944" s="157"/>
    </row>
    <row r="945">
      <c r="A945" s="156"/>
      <c r="B945" s="156"/>
      <c r="C945" s="156"/>
      <c r="D945" s="156"/>
      <c r="E945" s="157"/>
    </row>
    <row r="946">
      <c r="A946" s="156"/>
      <c r="B946" s="156"/>
      <c r="C946" s="156"/>
      <c r="D946" s="156"/>
      <c r="E946" s="157"/>
    </row>
    <row r="947">
      <c r="A947" s="156"/>
      <c r="B947" s="156"/>
      <c r="C947" s="156"/>
      <c r="D947" s="156"/>
      <c r="E947" s="157"/>
    </row>
    <row r="948">
      <c r="A948" s="156"/>
      <c r="B948" s="156"/>
      <c r="C948" s="156"/>
      <c r="D948" s="156"/>
      <c r="E948" s="157"/>
    </row>
    <row r="949">
      <c r="A949" s="156"/>
      <c r="B949" s="156"/>
      <c r="C949" s="156"/>
      <c r="D949" s="156"/>
      <c r="E949" s="157"/>
    </row>
    <row r="950">
      <c r="A950" s="156"/>
      <c r="B950" s="156"/>
      <c r="C950" s="156"/>
      <c r="D950" s="156"/>
      <c r="E950" s="157"/>
    </row>
    <row r="951">
      <c r="A951" s="156"/>
      <c r="B951" s="156"/>
      <c r="C951" s="156"/>
      <c r="D951" s="156"/>
      <c r="E951" s="157"/>
    </row>
    <row r="952">
      <c r="A952" s="156"/>
      <c r="B952" s="156"/>
      <c r="C952" s="156"/>
      <c r="D952" s="156"/>
      <c r="E952" s="157"/>
    </row>
    <row r="953">
      <c r="A953" s="156"/>
      <c r="B953" s="156"/>
      <c r="C953" s="156"/>
      <c r="D953" s="156"/>
      <c r="E953" s="157"/>
    </row>
    <row r="954">
      <c r="A954" s="156"/>
      <c r="B954" s="156"/>
      <c r="C954" s="156"/>
      <c r="D954" s="156"/>
      <c r="E954" s="157"/>
    </row>
    <row r="955">
      <c r="A955" s="156"/>
      <c r="B955" s="156"/>
      <c r="C955" s="156"/>
      <c r="D955" s="156"/>
      <c r="E955" s="157"/>
    </row>
    <row r="956">
      <c r="A956" s="156"/>
      <c r="B956" s="156"/>
      <c r="C956" s="156"/>
      <c r="D956" s="156"/>
      <c r="E956" s="157"/>
    </row>
    <row r="957">
      <c r="A957" s="156"/>
      <c r="B957" s="156"/>
      <c r="C957" s="156"/>
      <c r="D957" s="156"/>
      <c r="E957" s="157"/>
    </row>
    <row r="958">
      <c r="A958" s="156"/>
      <c r="B958" s="156"/>
      <c r="C958" s="156"/>
      <c r="D958" s="156"/>
      <c r="E958" s="157"/>
    </row>
    <row r="959">
      <c r="A959" s="156"/>
      <c r="B959" s="156"/>
      <c r="C959" s="156"/>
      <c r="D959" s="156"/>
      <c r="E959" s="157"/>
    </row>
    <row r="960">
      <c r="A960" s="156"/>
      <c r="B960" s="156"/>
      <c r="C960" s="156"/>
      <c r="D960" s="156"/>
      <c r="E960" s="157"/>
    </row>
    <row r="961">
      <c r="A961" s="156"/>
      <c r="B961" s="156"/>
      <c r="C961" s="156"/>
      <c r="D961" s="156"/>
      <c r="E961" s="157"/>
    </row>
    <row r="962">
      <c r="A962" s="156"/>
      <c r="B962" s="156"/>
      <c r="C962" s="156"/>
      <c r="D962" s="156"/>
      <c r="E962" s="157"/>
    </row>
    <row r="963">
      <c r="A963" s="156"/>
      <c r="B963" s="156"/>
      <c r="C963" s="156"/>
      <c r="D963" s="156"/>
      <c r="E963" s="157"/>
    </row>
    <row r="964">
      <c r="A964" s="156"/>
      <c r="B964" s="156"/>
      <c r="C964" s="156"/>
      <c r="D964" s="156"/>
      <c r="E964" s="157"/>
    </row>
    <row r="965">
      <c r="A965" s="156"/>
      <c r="B965" s="156"/>
      <c r="C965" s="156"/>
      <c r="D965" s="156"/>
      <c r="E965" s="157"/>
    </row>
    <row r="966">
      <c r="A966" s="156"/>
      <c r="B966" s="156"/>
      <c r="C966" s="156"/>
      <c r="D966" s="156"/>
      <c r="E966" s="157"/>
    </row>
    <row r="967">
      <c r="A967" s="156"/>
      <c r="B967" s="156"/>
      <c r="C967" s="156"/>
      <c r="D967" s="156"/>
      <c r="E967" s="157"/>
    </row>
    <row r="968">
      <c r="A968" s="156"/>
      <c r="B968" s="156"/>
      <c r="C968" s="156"/>
      <c r="D968" s="156"/>
      <c r="E968" s="157"/>
    </row>
    <row r="969">
      <c r="A969" s="156"/>
      <c r="B969" s="156"/>
      <c r="C969" s="156"/>
      <c r="D969" s="156"/>
      <c r="E969" s="157"/>
    </row>
    <row r="970">
      <c r="A970" s="156"/>
      <c r="B970" s="156"/>
      <c r="C970" s="156"/>
      <c r="D970" s="156"/>
      <c r="E970" s="157"/>
    </row>
    <row r="971">
      <c r="A971" s="156"/>
      <c r="B971" s="156"/>
      <c r="C971" s="156"/>
      <c r="D971" s="156"/>
      <c r="E971" s="157"/>
    </row>
    <row r="972">
      <c r="A972" s="156"/>
      <c r="B972" s="156"/>
      <c r="C972" s="156"/>
      <c r="D972" s="156"/>
      <c r="E972" s="157"/>
    </row>
    <row r="973">
      <c r="A973" s="156"/>
      <c r="B973" s="156"/>
      <c r="C973" s="156"/>
      <c r="D973" s="156"/>
      <c r="E973" s="157"/>
    </row>
    <row r="974">
      <c r="A974" s="156"/>
      <c r="B974" s="156"/>
      <c r="C974" s="156"/>
      <c r="D974" s="156"/>
      <c r="E974" s="157"/>
    </row>
    <row r="975">
      <c r="A975" s="156"/>
      <c r="B975" s="156"/>
      <c r="C975" s="156"/>
      <c r="D975" s="156"/>
      <c r="E975" s="157"/>
    </row>
    <row r="976">
      <c r="A976" s="156"/>
      <c r="B976" s="156"/>
      <c r="C976" s="156"/>
      <c r="D976" s="156"/>
      <c r="E976" s="157"/>
    </row>
    <row r="977">
      <c r="A977" s="156"/>
      <c r="B977" s="156"/>
      <c r="C977" s="156"/>
      <c r="D977" s="156"/>
      <c r="E977" s="157"/>
    </row>
    <row r="978">
      <c r="A978" s="156"/>
      <c r="B978" s="156"/>
      <c r="C978" s="156"/>
      <c r="D978" s="156"/>
      <c r="E978" s="157"/>
    </row>
    <row r="979">
      <c r="A979" s="156"/>
      <c r="B979" s="156"/>
      <c r="C979" s="156"/>
      <c r="D979" s="156"/>
      <c r="E979" s="157"/>
    </row>
    <row r="980">
      <c r="A980" s="156"/>
      <c r="B980" s="156"/>
      <c r="C980" s="156"/>
      <c r="D980" s="156"/>
      <c r="E980" s="157"/>
    </row>
    <row r="981">
      <c r="A981" s="156"/>
      <c r="B981" s="156"/>
      <c r="C981" s="156"/>
      <c r="D981" s="156"/>
      <c r="E981" s="157"/>
    </row>
    <row r="982">
      <c r="A982" s="156"/>
      <c r="B982" s="156"/>
      <c r="C982" s="156"/>
      <c r="D982" s="156"/>
      <c r="E982" s="157"/>
    </row>
    <row r="983">
      <c r="A983" s="156"/>
      <c r="B983" s="156"/>
      <c r="C983" s="156"/>
      <c r="D983" s="156"/>
      <c r="E983" s="157"/>
    </row>
    <row r="984">
      <c r="A984" s="156"/>
      <c r="B984" s="156"/>
      <c r="C984" s="156"/>
      <c r="D984" s="156"/>
      <c r="E984" s="157"/>
    </row>
    <row r="985">
      <c r="A985" s="156"/>
      <c r="B985" s="156"/>
      <c r="C985" s="156"/>
      <c r="D985" s="156"/>
      <c r="E985" s="157"/>
    </row>
    <row r="986">
      <c r="A986" s="156"/>
      <c r="B986" s="156"/>
      <c r="C986" s="156"/>
      <c r="D986" s="156"/>
      <c r="E986" s="157"/>
    </row>
    <row r="987">
      <c r="A987" s="156"/>
      <c r="B987" s="156"/>
      <c r="C987" s="156"/>
      <c r="D987" s="156"/>
      <c r="E987" s="157"/>
    </row>
    <row r="988">
      <c r="A988" s="156"/>
      <c r="B988" s="156"/>
      <c r="C988" s="156"/>
      <c r="D988" s="156"/>
      <c r="E988" s="157"/>
    </row>
    <row r="989">
      <c r="A989" s="156"/>
      <c r="B989" s="156"/>
      <c r="C989" s="156"/>
      <c r="D989" s="156"/>
      <c r="E989" s="157"/>
    </row>
    <row r="990">
      <c r="A990" s="156"/>
      <c r="B990" s="156"/>
      <c r="C990" s="156"/>
      <c r="D990" s="156"/>
      <c r="E990" s="157"/>
    </row>
    <row r="991">
      <c r="A991" s="156"/>
      <c r="B991" s="156"/>
      <c r="C991" s="156"/>
      <c r="D991" s="156"/>
      <c r="E991" s="157"/>
    </row>
    <row r="992">
      <c r="A992" s="156"/>
      <c r="B992" s="156"/>
      <c r="C992" s="156"/>
      <c r="D992" s="156"/>
      <c r="E992" s="157"/>
    </row>
    <row r="993">
      <c r="A993" s="156"/>
      <c r="B993" s="156"/>
      <c r="C993" s="156"/>
      <c r="D993" s="156"/>
      <c r="E993" s="157"/>
    </row>
    <row r="994">
      <c r="A994" s="156"/>
      <c r="B994" s="156"/>
      <c r="C994" s="156"/>
      <c r="D994" s="156"/>
      <c r="E994" s="157"/>
    </row>
    <row r="995">
      <c r="A995" s="156"/>
      <c r="B995" s="156"/>
      <c r="C995" s="156"/>
      <c r="D995" s="156"/>
      <c r="E995" s="157"/>
    </row>
    <row r="996">
      <c r="A996" s="156"/>
      <c r="B996" s="156"/>
      <c r="C996" s="156"/>
      <c r="D996" s="156"/>
      <c r="E996" s="157"/>
    </row>
    <row r="997">
      <c r="A997" s="156"/>
      <c r="B997" s="156"/>
      <c r="C997" s="156"/>
      <c r="D997" s="156"/>
      <c r="E997" s="157"/>
    </row>
    <row r="998">
      <c r="A998" s="156"/>
      <c r="B998" s="156"/>
      <c r="C998" s="156"/>
      <c r="D998" s="156"/>
      <c r="E998" s="157"/>
    </row>
    <row r="999">
      <c r="A999" s="156"/>
      <c r="B999" s="156"/>
      <c r="C999" s="156"/>
      <c r="D999" s="156"/>
      <c r="E999" s="157"/>
    </row>
  </sheetData>
  <autoFilter ref="$A$1:$E$999"/>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sheetViews>
  <sheetFormatPr customHeight="1" defaultColWidth="12.63" defaultRowHeight="15.75"/>
  <cols>
    <col customWidth="1" min="1" max="1" width="10.25"/>
    <col customWidth="1" min="2" max="2" width="13.63"/>
    <col customWidth="1" min="3" max="3" width="11.13"/>
    <col customWidth="1" min="4" max="4" width="3.63"/>
    <col customWidth="1" min="5" max="5" width="14.75"/>
    <col customWidth="1" min="6" max="6" width="2.75"/>
    <col customWidth="1" min="7" max="7" width="12.38"/>
    <col customWidth="1" min="8" max="8" width="2.75"/>
    <col customWidth="1" min="9" max="9" width="17.0"/>
    <col customWidth="1" min="10" max="10" width="3.63"/>
    <col customWidth="1" min="11" max="11" width="14.25"/>
    <col customWidth="1" min="12" max="12" width="3.63"/>
    <col customWidth="1" min="13" max="13" width="12.25"/>
    <col customWidth="1" min="14" max="14" width="2.75"/>
    <col customWidth="1" min="15" max="15" width="14.75"/>
    <col customWidth="1" min="16" max="16" width="2.75"/>
    <col customWidth="1" min="17" max="17" width="13.0"/>
    <col customWidth="1" min="18" max="18" width="2.75"/>
    <col customWidth="1" min="19" max="19" width="13.0"/>
    <col customWidth="1" min="20" max="20" width="2.88"/>
    <col customWidth="1" min="21" max="21" width="14.25"/>
    <col customWidth="1" min="22" max="22" width="3.75"/>
  </cols>
  <sheetData>
    <row r="1">
      <c r="A1" s="83"/>
      <c r="B1" s="32"/>
      <c r="C1" s="158" t="s">
        <v>805</v>
      </c>
      <c r="L1" s="75"/>
      <c r="M1" s="159" t="s">
        <v>806</v>
      </c>
      <c r="P1" s="75"/>
      <c r="Q1" s="160" t="s">
        <v>807</v>
      </c>
      <c r="V1" s="75"/>
    </row>
    <row r="2">
      <c r="A2" s="104" t="s">
        <v>569</v>
      </c>
      <c r="B2" s="161" t="s">
        <v>570</v>
      </c>
      <c r="C2" s="162" t="s">
        <v>808</v>
      </c>
      <c r="D2" s="163"/>
      <c r="E2" s="162" t="s">
        <v>809</v>
      </c>
      <c r="F2" s="163"/>
      <c r="G2" s="162" t="s">
        <v>810</v>
      </c>
      <c r="H2" s="163"/>
      <c r="I2" s="162" t="s">
        <v>811</v>
      </c>
      <c r="J2" s="163"/>
      <c r="K2" s="162" t="s">
        <v>812</v>
      </c>
      <c r="L2" s="163"/>
      <c r="M2" s="162" t="s">
        <v>813</v>
      </c>
      <c r="N2" s="163"/>
      <c r="O2" s="162" t="s">
        <v>814</v>
      </c>
      <c r="P2" s="163"/>
      <c r="Q2" s="164" t="s">
        <v>815</v>
      </c>
      <c r="R2" s="163"/>
      <c r="S2" s="162" t="s">
        <v>816</v>
      </c>
      <c r="T2" s="163"/>
      <c r="U2" s="162" t="s">
        <v>817</v>
      </c>
      <c r="V2" s="163"/>
    </row>
    <row r="3">
      <c r="A3" s="165" t="s">
        <v>447</v>
      </c>
      <c r="B3" s="166" t="s">
        <v>571</v>
      </c>
      <c r="C3" s="167" t="s">
        <v>818</v>
      </c>
      <c r="D3" s="168">
        <v>5.0</v>
      </c>
      <c r="E3" s="167" t="s">
        <v>819</v>
      </c>
      <c r="F3" s="168">
        <v>60.0</v>
      </c>
      <c r="G3" s="167" t="s">
        <v>820</v>
      </c>
      <c r="H3" s="168">
        <v>5.0</v>
      </c>
      <c r="I3" s="169" t="s">
        <v>821</v>
      </c>
      <c r="J3" s="168">
        <v>30.0</v>
      </c>
      <c r="K3" s="167" t="s">
        <v>822</v>
      </c>
      <c r="L3" s="168">
        <v>180.0</v>
      </c>
      <c r="M3" s="167" t="s">
        <v>823</v>
      </c>
      <c r="N3" s="168">
        <v>5.0</v>
      </c>
      <c r="O3" s="167" t="s">
        <v>823</v>
      </c>
      <c r="P3" s="168">
        <v>5.0</v>
      </c>
      <c r="Q3" s="167" t="s">
        <v>823</v>
      </c>
      <c r="R3" s="168">
        <v>5.0</v>
      </c>
      <c r="S3" s="167" t="s">
        <v>824</v>
      </c>
      <c r="T3" s="168">
        <v>80.0</v>
      </c>
      <c r="U3" s="167" t="s">
        <v>822</v>
      </c>
      <c r="V3" s="168">
        <v>180.0</v>
      </c>
    </row>
    <row r="4">
      <c r="A4" s="170" t="s">
        <v>467</v>
      </c>
      <c r="B4" s="171" t="s">
        <v>571</v>
      </c>
      <c r="C4" s="169" t="s">
        <v>818</v>
      </c>
      <c r="D4" s="172">
        <v>5.0</v>
      </c>
      <c r="E4" s="169" t="s">
        <v>825</v>
      </c>
      <c r="F4" s="172">
        <v>60.0</v>
      </c>
      <c r="G4" s="169" t="s">
        <v>826</v>
      </c>
      <c r="H4" s="172">
        <v>5.0</v>
      </c>
      <c r="I4" s="169" t="s">
        <v>821</v>
      </c>
      <c r="J4" s="172">
        <v>30.0</v>
      </c>
      <c r="K4" s="169" t="s">
        <v>827</v>
      </c>
      <c r="L4" s="172">
        <v>180.0</v>
      </c>
      <c r="M4" s="169" t="s">
        <v>828</v>
      </c>
      <c r="N4" s="172">
        <v>5.0</v>
      </c>
      <c r="O4" s="169" t="s">
        <v>829</v>
      </c>
      <c r="P4" s="172">
        <v>25.0</v>
      </c>
      <c r="Q4" s="169" t="s">
        <v>830</v>
      </c>
      <c r="R4" s="172">
        <v>5.0</v>
      </c>
      <c r="S4" s="169" t="s">
        <v>831</v>
      </c>
      <c r="T4" s="172">
        <v>5.0</v>
      </c>
      <c r="U4" s="169" t="s">
        <v>827</v>
      </c>
      <c r="V4" s="172">
        <v>180.0</v>
      </c>
    </row>
    <row r="5">
      <c r="A5" s="170" t="s">
        <v>469</v>
      </c>
      <c r="B5" s="171" t="s">
        <v>571</v>
      </c>
      <c r="C5" s="169" t="s">
        <v>818</v>
      </c>
      <c r="D5" s="172">
        <v>5.0</v>
      </c>
      <c r="E5" s="169" t="s">
        <v>832</v>
      </c>
      <c r="F5" s="172">
        <v>60.0</v>
      </c>
      <c r="G5" s="169" t="s">
        <v>833</v>
      </c>
      <c r="H5" s="172">
        <v>5.0</v>
      </c>
      <c r="I5" s="169" t="s">
        <v>821</v>
      </c>
      <c r="J5" s="172">
        <v>30.0</v>
      </c>
      <c r="K5" s="169" t="s">
        <v>834</v>
      </c>
      <c r="L5" s="172">
        <v>180.0</v>
      </c>
      <c r="M5" s="169" t="s">
        <v>835</v>
      </c>
      <c r="N5" s="172">
        <v>5.0</v>
      </c>
      <c r="O5" s="169" t="s">
        <v>836</v>
      </c>
      <c r="P5" s="172">
        <v>40.0</v>
      </c>
      <c r="Q5" s="169" t="s">
        <v>836</v>
      </c>
      <c r="R5" s="172">
        <v>40.0</v>
      </c>
      <c r="S5" s="169" t="s">
        <v>837</v>
      </c>
      <c r="T5" s="172">
        <v>30.0</v>
      </c>
      <c r="U5" s="169" t="s">
        <v>834</v>
      </c>
      <c r="V5" s="172">
        <v>180.0</v>
      </c>
    </row>
    <row r="6">
      <c r="A6" s="170" t="s">
        <v>471</v>
      </c>
      <c r="B6" s="171" t="s">
        <v>571</v>
      </c>
      <c r="C6" s="169" t="s">
        <v>818</v>
      </c>
      <c r="D6" s="172">
        <v>5.0</v>
      </c>
      <c r="E6" s="169" t="s">
        <v>838</v>
      </c>
      <c r="F6" s="172">
        <v>60.0</v>
      </c>
      <c r="G6" s="169" t="s">
        <v>839</v>
      </c>
      <c r="H6" s="172">
        <v>5.0</v>
      </c>
      <c r="I6" s="169" t="s">
        <v>821</v>
      </c>
      <c r="J6" s="172">
        <v>30.0</v>
      </c>
      <c r="K6" s="169" t="s">
        <v>840</v>
      </c>
      <c r="L6" s="172">
        <v>180.0</v>
      </c>
      <c r="M6" s="169" t="s">
        <v>841</v>
      </c>
      <c r="N6" s="172">
        <v>5.0</v>
      </c>
      <c r="O6" s="169" t="s">
        <v>842</v>
      </c>
      <c r="P6" s="172">
        <v>3.0</v>
      </c>
      <c r="Q6" s="169" t="s">
        <v>843</v>
      </c>
      <c r="R6" s="172">
        <v>60.0</v>
      </c>
      <c r="S6" s="169" t="s">
        <v>824</v>
      </c>
      <c r="T6" s="172">
        <v>80.0</v>
      </c>
      <c r="U6" s="169" t="s">
        <v>840</v>
      </c>
      <c r="V6" s="172">
        <v>180.0</v>
      </c>
    </row>
    <row r="7">
      <c r="A7" s="170" t="s">
        <v>581</v>
      </c>
      <c r="B7" s="171" t="s">
        <v>571</v>
      </c>
      <c r="C7" s="169" t="s">
        <v>818</v>
      </c>
      <c r="D7" s="172">
        <v>5.0</v>
      </c>
      <c r="E7" s="169" t="s">
        <v>844</v>
      </c>
      <c r="F7" s="172">
        <v>60.0</v>
      </c>
      <c r="G7" s="169" t="s">
        <v>845</v>
      </c>
      <c r="H7" s="172">
        <v>5.0</v>
      </c>
      <c r="I7" s="169" t="s">
        <v>821</v>
      </c>
      <c r="J7" s="172">
        <v>30.0</v>
      </c>
      <c r="K7" s="169" t="s">
        <v>443</v>
      </c>
      <c r="L7" s="172">
        <v>60.0</v>
      </c>
      <c r="M7" s="169" t="s">
        <v>443</v>
      </c>
      <c r="N7" s="172">
        <v>60.0</v>
      </c>
      <c r="O7" s="169" t="s">
        <v>443</v>
      </c>
      <c r="P7" s="172">
        <v>60.0</v>
      </c>
      <c r="Q7" s="169" t="s">
        <v>443</v>
      </c>
      <c r="R7" s="172">
        <v>60.0</v>
      </c>
      <c r="S7" s="169" t="s">
        <v>846</v>
      </c>
      <c r="T7" s="172">
        <v>60.0</v>
      </c>
      <c r="U7" s="169" t="s">
        <v>822</v>
      </c>
      <c r="V7" s="172">
        <v>180.0</v>
      </c>
    </row>
    <row r="8">
      <c r="A8" s="170" t="s">
        <v>541</v>
      </c>
      <c r="B8" s="171" t="s">
        <v>571</v>
      </c>
      <c r="C8" s="169" t="s">
        <v>818</v>
      </c>
      <c r="D8" s="172">
        <v>5.0</v>
      </c>
      <c r="E8" s="169" t="s">
        <v>847</v>
      </c>
      <c r="F8" s="172">
        <v>60.0</v>
      </c>
      <c r="G8" s="169" t="s">
        <v>848</v>
      </c>
      <c r="H8" s="172">
        <v>5.0</v>
      </c>
      <c r="I8" s="169" t="s">
        <v>821</v>
      </c>
      <c r="J8" s="172">
        <v>30.0</v>
      </c>
      <c r="K8" s="169" t="s">
        <v>849</v>
      </c>
      <c r="L8" s="172">
        <v>30.0</v>
      </c>
      <c r="M8" s="169" t="s">
        <v>850</v>
      </c>
      <c r="N8" s="172">
        <v>30.0</v>
      </c>
      <c r="O8" s="169" t="s">
        <v>823</v>
      </c>
      <c r="P8" s="172">
        <v>5.0</v>
      </c>
      <c r="Q8" s="169" t="s">
        <v>849</v>
      </c>
      <c r="R8" s="172">
        <v>30.0</v>
      </c>
      <c r="S8" s="169" t="s">
        <v>824</v>
      </c>
      <c r="T8" s="172">
        <v>80.0</v>
      </c>
      <c r="U8" s="169" t="s">
        <v>822</v>
      </c>
      <c r="V8" s="172">
        <v>180.0</v>
      </c>
    </row>
    <row r="9">
      <c r="A9" s="170" t="s">
        <v>475</v>
      </c>
      <c r="B9" s="171" t="s">
        <v>571</v>
      </c>
      <c r="C9" s="169" t="s">
        <v>818</v>
      </c>
      <c r="D9" s="172">
        <v>5.0</v>
      </c>
      <c r="E9" s="169" t="s">
        <v>851</v>
      </c>
      <c r="F9" s="172">
        <v>60.0</v>
      </c>
      <c r="G9" s="169" t="s">
        <v>852</v>
      </c>
      <c r="H9" s="172">
        <v>5.0</v>
      </c>
      <c r="I9" s="169" t="s">
        <v>821</v>
      </c>
      <c r="J9" s="172">
        <v>30.0</v>
      </c>
      <c r="K9" s="169" t="s">
        <v>853</v>
      </c>
      <c r="L9" s="172">
        <v>180.0</v>
      </c>
      <c r="M9" s="169" t="s">
        <v>854</v>
      </c>
      <c r="N9" s="172">
        <v>5.0</v>
      </c>
      <c r="O9" s="169" t="s">
        <v>855</v>
      </c>
      <c r="P9" s="172">
        <v>25.0</v>
      </c>
      <c r="Q9" s="169" t="s">
        <v>855</v>
      </c>
      <c r="R9" s="172">
        <v>25.0</v>
      </c>
      <c r="S9" s="169" t="s">
        <v>856</v>
      </c>
      <c r="T9" s="172">
        <v>40.0</v>
      </c>
      <c r="U9" s="169" t="s">
        <v>853</v>
      </c>
      <c r="V9" s="172">
        <v>180.0</v>
      </c>
    </row>
    <row r="10">
      <c r="A10" s="173" t="s">
        <v>477</v>
      </c>
      <c r="B10" s="174" t="s">
        <v>571</v>
      </c>
      <c r="C10" s="175" t="s">
        <v>818</v>
      </c>
      <c r="D10" s="176">
        <v>5.0</v>
      </c>
      <c r="E10" s="175" t="s">
        <v>857</v>
      </c>
      <c r="F10" s="176">
        <v>60.0</v>
      </c>
      <c r="G10" s="175" t="s">
        <v>858</v>
      </c>
      <c r="H10" s="176">
        <v>5.0</v>
      </c>
      <c r="I10" s="169" t="s">
        <v>821</v>
      </c>
      <c r="J10" s="176">
        <v>30.0</v>
      </c>
      <c r="K10" s="175" t="s">
        <v>859</v>
      </c>
      <c r="L10" s="176">
        <v>180.0</v>
      </c>
      <c r="M10" s="175" t="s">
        <v>860</v>
      </c>
      <c r="N10" s="176">
        <v>5.0</v>
      </c>
      <c r="O10" s="175" t="s">
        <v>861</v>
      </c>
      <c r="P10" s="176">
        <v>5.0</v>
      </c>
      <c r="Q10" s="175" t="s">
        <v>862</v>
      </c>
      <c r="R10" s="176">
        <v>60.0</v>
      </c>
      <c r="S10" s="175" t="s">
        <v>863</v>
      </c>
      <c r="T10" s="176">
        <v>30.0</v>
      </c>
      <c r="U10" s="175" t="s">
        <v>859</v>
      </c>
      <c r="V10" s="176">
        <v>180.0</v>
      </c>
    </row>
    <row r="11">
      <c r="A11" s="177" t="s">
        <v>447</v>
      </c>
      <c r="B11" s="178" t="s">
        <v>573</v>
      </c>
      <c r="C11" s="179" t="s">
        <v>824</v>
      </c>
      <c r="D11" s="180">
        <v>80.0</v>
      </c>
      <c r="E11" s="179" t="s">
        <v>823</v>
      </c>
      <c r="F11" s="180">
        <v>5.0</v>
      </c>
      <c r="G11" s="179" t="s">
        <v>823</v>
      </c>
      <c r="H11" s="180">
        <v>5.0</v>
      </c>
      <c r="I11" s="179" t="s">
        <v>864</v>
      </c>
      <c r="J11" s="180">
        <v>30.0</v>
      </c>
      <c r="K11" s="179" t="s">
        <v>822</v>
      </c>
      <c r="L11" s="180">
        <v>180.0</v>
      </c>
      <c r="M11" s="179" t="s">
        <v>865</v>
      </c>
      <c r="N11" s="180">
        <v>30.0</v>
      </c>
      <c r="O11" s="179" t="s">
        <v>865</v>
      </c>
      <c r="P11" s="180">
        <v>30.0</v>
      </c>
      <c r="Q11" s="179" t="s">
        <v>823</v>
      </c>
      <c r="R11" s="180">
        <v>5.0</v>
      </c>
      <c r="S11" s="179" t="s">
        <v>824</v>
      </c>
      <c r="T11" s="180">
        <v>80.0</v>
      </c>
      <c r="U11" s="179" t="s">
        <v>823</v>
      </c>
      <c r="V11" s="180">
        <v>5.0</v>
      </c>
    </row>
    <row r="12">
      <c r="A12" s="181" t="s">
        <v>467</v>
      </c>
      <c r="B12" s="182" t="s">
        <v>573</v>
      </c>
      <c r="C12" s="169" t="s">
        <v>866</v>
      </c>
      <c r="D12" s="172">
        <v>180.0</v>
      </c>
      <c r="E12" s="169" t="s">
        <v>829</v>
      </c>
      <c r="F12" s="172">
        <v>25.0</v>
      </c>
      <c r="G12" s="169" t="s">
        <v>830</v>
      </c>
      <c r="H12" s="172">
        <v>5.0</v>
      </c>
      <c r="I12" s="169" t="s">
        <v>831</v>
      </c>
      <c r="J12" s="172">
        <v>5.0</v>
      </c>
      <c r="K12" s="169" t="s">
        <v>867</v>
      </c>
      <c r="L12" s="172">
        <v>10.0</v>
      </c>
      <c r="M12" s="169" t="s">
        <v>867</v>
      </c>
      <c r="N12" s="172">
        <v>10.0</v>
      </c>
      <c r="O12" s="169" t="s">
        <v>829</v>
      </c>
      <c r="P12" s="172">
        <v>25.0</v>
      </c>
      <c r="Q12" s="169" t="s">
        <v>830</v>
      </c>
      <c r="R12" s="172">
        <v>5.0</v>
      </c>
      <c r="S12" s="169" t="s">
        <v>831</v>
      </c>
      <c r="T12" s="172">
        <v>5.0</v>
      </c>
      <c r="U12" s="169" t="s">
        <v>830</v>
      </c>
      <c r="V12" s="172">
        <v>5.0</v>
      </c>
    </row>
    <row r="13">
      <c r="A13" s="181" t="s">
        <v>469</v>
      </c>
      <c r="B13" s="182" t="s">
        <v>573</v>
      </c>
      <c r="C13" s="169" t="s">
        <v>837</v>
      </c>
      <c r="D13" s="172">
        <v>30.0</v>
      </c>
      <c r="E13" s="169" t="s">
        <v>836</v>
      </c>
      <c r="F13" s="172">
        <v>40.0</v>
      </c>
      <c r="G13" s="169" t="s">
        <v>837</v>
      </c>
      <c r="H13" s="172">
        <v>30.0</v>
      </c>
      <c r="I13" s="169" t="s">
        <v>868</v>
      </c>
      <c r="J13" s="172">
        <v>40.0</v>
      </c>
      <c r="K13" s="169" t="s">
        <v>869</v>
      </c>
      <c r="L13" s="172">
        <v>10.0</v>
      </c>
      <c r="M13" s="169" t="s">
        <v>869</v>
      </c>
      <c r="N13" s="172">
        <v>10.0</v>
      </c>
      <c r="O13" s="169" t="s">
        <v>836</v>
      </c>
      <c r="P13" s="172">
        <v>40.0</v>
      </c>
      <c r="Q13" s="169" t="s">
        <v>870</v>
      </c>
      <c r="R13" s="172">
        <v>60.0</v>
      </c>
      <c r="S13" s="169" t="s">
        <v>837</v>
      </c>
      <c r="T13" s="172">
        <v>30.0</v>
      </c>
      <c r="U13" s="169" t="s">
        <v>836</v>
      </c>
      <c r="V13" s="172">
        <v>40.0</v>
      </c>
    </row>
    <row r="14">
      <c r="A14" s="181" t="s">
        <v>471</v>
      </c>
      <c r="B14" s="182" t="s">
        <v>573</v>
      </c>
      <c r="C14" s="169" t="s">
        <v>824</v>
      </c>
      <c r="D14" s="172">
        <v>80.0</v>
      </c>
      <c r="E14" s="169" t="s">
        <v>842</v>
      </c>
      <c r="F14" s="172">
        <v>3.0</v>
      </c>
      <c r="G14" s="169" t="s">
        <v>824</v>
      </c>
      <c r="H14" s="172">
        <v>80.0</v>
      </c>
      <c r="I14" s="169" t="s">
        <v>871</v>
      </c>
      <c r="J14" s="172">
        <v>100.0</v>
      </c>
      <c r="K14" s="169" t="s">
        <v>872</v>
      </c>
      <c r="L14" s="172">
        <v>10.0</v>
      </c>
      <c r="M14" s="169" t="s">
        <v>872</v>
      </c>
      <c r="N14" s="172">
        <v>10.0</v>
      </c>
      <c r="O14" s="169" t="s">
        <v>842</v>
      </c>
      <c r="P14" s="172">
        <v>3.0</v>
      </c>
      <c r="Q14" s="169" t="s">
        <v>843</v>
      </c>
      <c r="R14" s="172">
        <v>60.0</v>
      </c>
      <c r="S14" s="169" t="s">
        <v>824</v>
      </c>
      <c r="T14" s="172">
        <v>80.0</v>
      </c>
      <c r="U14" s="169" t="s">
        <v>842</v>
      </c>
      <c r="V14" s="172">
        <v>3.0</v>
      </c>
    </row>
    <row r="15">
      <c r="A15" s="181" t="s">
        <v>581</v>
      </c>
      <c r="B15" s="182" t="s">
        <v>573</v>
      </c>
      <c r="C15" s="169" t="s">
        <v>846</v>
      </c>
      <c r="D15" s="172">
        <v>60.0</v>
      </c>
      <c r="E15" s="169" t="s">
        <v>443</v>
      </c>
      <c r="F15" s="172">
        <v>60.0</v>
      </c>
      <c r="G15" s="169" t="s">
        <v>443</v>
      </c>
      <c r="H15" s="172">
        <v>60.0</v>
      </c>
      <c r="I15" s="169" t="s">
        <v>846</v>
      </c>
      <c r="J15" s="172">
        <v>60.0</v>
      </c>
      <c r="K15" s="169" t="s">
        <v>443</v>
      </c>
      <c r="L15" s="172">
        <v>60.0</v>
      </c>
      <c r="M15" s="169" t="s">
        <v>443</v>
      </c>
      <c r="N15" s="172">
        <v>60.0</v>
      </c>
      <c r="O15" s="169" t="s">
        <v>443</v>
      </c>
      <c r="P15" s="172">
        <v>60.0</v>
      </c>
      <c r="Q15" s="169" t="s">
        <v>443</v>
      </c>
      <c r="R15" s="172">
        <v>60.0</v>
      </c>
      <c r="S15" s="169" t="s">
        <v>846</v>
      </c>
      <c r="T15" s="172">
        <v>60.0</v>
      </c>
      <c r="U15" s="169" t="s">
        <v>443</v>
      </c>
      <c r="V15" s="172">
        <v>60.0</v>
      </c>
    </row>
    <row r="16">
      <c r="A16" s="181" t="s">
        <v>541</v>
      </c>
      <c r="B16" s="182" t="s">
        <v>573</v>
      </c>
      <c r="C16" s="169" t="s">
        <v>849</v>
      </c>
      <c r="D16" s="172">
        <v>30.0</v>
      </c>
      <c r="E16" s="169" t="s">
        <v>849</v>
      </c>
      <c r="F16" s="172">
        <v>30.0</v>
      </c>
      <c r="G16" s="169" t="s">
        <v>849</v>
      </c>
      <c r="H16" s="172">
        <v>30.0</v>
      </c>
      <c r="I16" s="169" t="s">
        <v>849</v>
      </c>
      <c r="J16" s="172">
        <v>30.0</v>
      </c>
      <c r="K16" s="169" t="s">
        <v>849</v>
      </c>
      <c r="L16" s="172">
        <v>30.0</v>
      </c>
      <c r="M16" s="169" t="s">
        <v>850</v>
      </c>
      <c r="N16" s="172">
        <v>30.0</v>
      </c>
      <c r="O16" s="169" t="s">
        <v>823</v>
      </c>
      <c r="P16" s="172">
        <v>5.0</v>
      </c>
      <c r="Q16" s="169" t="s">
        <v>849</v>
      </c>
      <c r="R16" s="172">
        <v>30.0</v>
      </c>
      <c r="S16" s="169" t="s">
        <v>824</v>
      </c>
      <c r="T16" s="172">
        <v>80.0</v>
      </c>
      <c r="U16" s="169" t="s">
        <v>849</v>
      </c>
      <c r="V16" s="172">
        <v>30.0</v>
      </c>
    </row>
    <row r="17">
      <c r="A17" s="181" t="s">
        <v>475</v>
      </c>
      <c r="B17" s="182" t="s">
        <v>573</v>
      </c>
      <c r="C17" s="169" t="s">
        <v>856</v>
      </c>
      <c r="D17" s="172">
        <v>40.0</v>
      </c>
      <c r="E17" s="169" t="s">
        <v>855</v>
      </c>
      <c r="F17" s="172">
        <v>25.0</v>
      </c>
      <c r="G17" s="169" t="s">
        <v>855</v>
      </c>
      <c r="H17" s="172">
        <v>25.0</v>
      </c>
      <c r="I17" s="169" t="s">
        <v>856</v>
      </c>
      <c r="J17" s="172">
        <v>40.0</v>
      </c>
      <c r="K17" s="169" t="s">
        <v>873</v>
      </c>
      <c r="L17" s="172">
        <v>10.0</v>
      </c>
      <c r="M17" s="169" t="s">
        <v>873</v>
      </c>
      <c r="N17" s="172">
        <v>10.0</v>
      </c>
      <c r="O17" s="169" t="s">
        <v>855</v>
      </c>
      <c r="P17" s="172">
        <v>25.0</v>
      </c>
      <c r="Q17" s="169" t="s">
        <v>874</v>
      </c>
      <c r="R17" s="172">
        <v>60.0</v>
      </c>
      <c r="S17" s="169" t="s">
        <v>856</v>
      </c>
      <c r="T17" s="172">
        <v>40.0</v>
      </c>
      <c r="U17" s="169" t="s">
        <v>855</v>
      </c>
      <c r="V17" s="172">
        <v>25.0</v>
      </c>
    </row>
    <row r="18">
      <c r="A18" s="181" t="s">
        <v>477</v>
      </c>
      <c r="B18" s="182" t="s">
        <v>573</v>
      </c>
      <c r="C18" s="169" t="s">
        <v>875</v>
      </c>
      <c r="D18" s="172">
        <v>30.0</v>
      </c>
      <c r="E18" s="169" t="s">
        <v>876</v>
      </c>
      <c r="F18" s="172">
        <v>5.0</v>
      </c>
      <c r="G18" s="169" t="s">
        <v>863</v>
      </c>
      <c r="H18" s="172">
        <v>30.0</v>
      </c>
      <c r="I18" s="169" t="s">
        <v>863</v>
      </c>
      <c r="J18" s="172">
        <v>30.0</v>
      </c>
      <c r="K18" s="169" t="s">
        <v>877</v>
      </c>
      <c r="L18" s="172">
        <v>10.0</v>
      </c>
      <c r="M18" s="169" t="s">
        <v>877</v>
      </c>
      <c r="N18" s="172">
        <v>10.0</v>
      </c>
      <c r="O18" s="169" t="s">
        <v>861</v>
      </c>
      <c r="P18" s="172">
        <v>5.0</v>
      </c>
      <c r="Q18" s="169" t="s">
        <v>878</v>
      </c>
      <c r="R18" s="172">
        <v>60.0</v>
      </c>
      <c r="S18" s="169" t="s">
        <v>879</v>
      </c>
      <c r="T18" s="172">
        <v>30.0</v>
      </c>
      <c r="U18" s="169" t="s">
        <v>880</v>
      </c>
      <c r="V18" s="172">
        <v>5.0</v>
      </c>
    </row>
  </sheetData>
  <mergeCells count="14">
    <mergeCell ref="I2:J2"/>
    <mergeCell ref="K2:L2"/>
    <mergeCell ref="M2:N2"/>
    <mergeCell ref="O2:P2"/>
    <mergeCell ref="Q2:R2"/>
    <mergeCell ref="S2:T2"/>
    <mergeCell ref="A1:B1"/>
    <mergeCell ref="C1:L1"/>
    <mergeCell ref="M1:P1"/>
    <mergeCell ref="Q1:V1"/>
    <mergeCell ref="C2:D2"/>
    <mergeCell ref="E2:F2"/>
    <mergeCell ref="G2:H2"/>
    <mergeCell ref="U2:V2"/>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sheetViews>
  <sheetFormatPr customHeight="1" defaultColWidth="12.63" defaultRowHeight="15.75"/>
  <cols>
    <col customWidth="1" min="1" max="1" width="14.0"/>
    <col customWidth="1" min="2" max="2" width="16.5"/>
    <col customWidth="1" min="3" max="3" width="52.38"/>
    <col customWidth="1" min="4" max="4" width="26.25"/>
  </cols>
  <sheetData>
    <row r="1">
      <c r="A1" s="183" t="s">
        <v>24</v>
      </c>
      <c r="B1" s="183" t="s">
        <v>23</v>
      </c>
      <c r="C1" s="106" t="s">
        <v>881</v>
      </c>
      <c r="D1" s="106" t="s">
        <v>882</v>
      </c>
    </row>
    <row r="2">
      <c r="A2" s="184" t="s">
        <v>883</v>
      </c>
      <c r="B2" s="184" t="s">
        <v>822</v>
      </c>
      <c r="C2" s="185" t="s">
        <v>884</v>
      </c>
      <c r="D2" s="186" t="s">
        <v>885</v>
      </c>
    </row>
    <row r="3">
      <c r="A3" s="187" t="s">
        <v>883</v>
      </c>
      <c r="B3" s="187" t="s">
        <v>827</v>
      </c>
      <c r="C3" s="188" t="s">
        <v>886</v>
      </c>
      <c r="D3" s="189" t="s">
        <v>885</v>
      </c>
    </row>
    <row r="4">
      <c r="A4" s="187" t="s">
        <v>883</v>
      </c>
      <c r="B4" s="187" t="s">
        <v>834</v>
      </c>
      <c r="C4" s="188" t="s">
        <v>887</v>
      </c>
      <c r="D4" s="189" t="s">
        <v>885</v>
      </c>
    </row>
    <row r="5">
      <c r="A5" s="187" t="s">
        <v>883</v>
      </c>
      <c r="B5" s="187" t="s">
        <v>840</v>
      </c>
      <c r="C5" s="188" t="s">
        <v>888</v>
      </c>
      <c r="D5" s="189" t="s">
        <v>885</v>
      </c>
    </row>
    <row r="6">
      <c r="A6" s="187" t="s">
        <v>883</v>
      </c>
      <c r="B6" s="187" t="s">
        <v>853</v>
      </c>
      <c r="C6" s="188" t="s">
        <v>889</v>
      </c>
      <c r="D6" s="189" t="s">
        <v>885</v>
      </c>
    </row>
    <row r="7">
      <c r="A7" s="187" t="s">
        <v>883</v>
      </c>
      <c r="B7" s="187" t="s">
        <v>859</v>
      </c>
      <c r="C7" s="188" t="s">
        <v>890</v>
      </c>
      <c r="D7" s="189" t="s">
        <v>885</v>
      </c>
    </row>
    <row r="8">
      <c r="A8" s="187" t="s">
        <v>891</v>
      </c>
      <c r="B8" s="187" t="s">
        <v>818</v>
      </c>
      <c r="C8" s="188" t="s">
        <v>892</v>
      </c>
      <c r="D8" s="189" t="s">
        <v>541</v>
      </c>
    </row>
    <row r="9">
      <c r="A9" s="187" t="s">
        <v>891</v>
      </c>
      <c r="B9" s="187" t="s">
        <v>893</v>
      </c>
      <c r="C9" s="188" t="s">
        <v>894</v>
      </c>
      <c r="D9" s="189" t="s">
        <v>895</v>
      </c>
    </row>
    <row r="10">
      <c r="A10" s="187" t="s">
        <v>891</v>
      </c>
      <c r="B10" s="187" t="s">
        <v>842</v>
      </c>
      <c r="C10" s="188" t="s">
        <v>896</v>
      </c>
      <c r="D10" s="189" t="s">
        <v>897</v>
      </c>
    </row>
    <row r="11">
      <c r="A11" s="187" t="s">
        <v>891</v>
      </c>
      <c r="B11" s="187" t="s">
        <v>849</v>
      </c>
      <c r="C11" s="188" t="s">
        <v>898</v>
      </c>
      <c r="D11" s="189" t="s">
        <v>899</v>
      </c>
    </row>
    <row r="12">
      <c r="A12" s="187" t="s">
        <v>900</v>
      </c>
      <c r="B12" s="187" t="s">
        <v>829</v>
      </c>
      <c r="C12" s="188" t="s">
        <v>901</v>
      </c>
      <c r="D12" s="189" t="s">
        <v>902</v>
      </c>
    </row>
    <row r="13">
      <c r="A13" s="187" t="s">
        <v>900</v>
      </c>
      <c r="B13" s="187" t="s">
        <v>877</v>
      </c>
      <c r="C13" s="188" t="s">
        <v>903</v>
      </c>
      <c r="D13" s="189" t="s">
        <v>904</v>
      </c>
    </row>
    <row r="14">
      <c r="A14" s="187" t="s">
        <v>900</v>
      </c>
      <c r="B14" s="187" t="s">
        <v>873</v>
      </c>
      <c r="C14" s="188" t="s">
        <v>905</v>
      </c>
      <c r="D14" s="189" t="s">
        <v>904</v>
      </c>
    </row>
    <row r="15">
      <c r="A15" s="187" t="s">
        <v>900</v>
      </c>
      <c r="B15" s="187" t="s">
        <v>869</v>
      </c>
      <c r="C15" s="188" t="s">
        <v>906</v>
      </c>
      <c r="D15" s="189" t="s">
        <v>904</v>
      </c>
    </row>
    <row r="16">
      <c r="A16" s="187" t="s">
        <v>900</v>
      </c>
      <c r="B16" s="187" t="s">
        <v>867</v>
      </c>
      <c r="C16" s="188" t="s">
        <v>907</v>
      </c>
      <c r="D16" s="189" t="s">
        <v>904</v>
      </c>
    </row>
    <row r="17">
      <c r="A17" s="187" t="s">
        <v>900</v>
      </c>
      <c r="B17" s="187" t="s">
        <v>872</v>
      </c>
      <c r="C17" s="188" t="s">
        <v>908</v>
      </c>
      <c r="D17" s="189" t="s">
        <v>904</v>
      </c>
    </row>
    <row r="18">
      <c r="A18" s="187" t="s">
        <v>900</v>
      </c>
      <c r="B18" s="187" t="s">
        <v>823</v>
      </c>
      <c r="C18" s="188" t="s">
        <v>909</v>
      </c>
      <c r="D18" s="189" t="s">
        <v>910</v>
      </c>
    </row>
    <row r="19">
      <c r="A19" s="187" t="s">
        <v>911</v>
      </c>
      <c r="B19" s="187" t="s">
        <v>912</v>
      </c>
      <c r="C19" s="188" t="s">
        <v>913</v>
      </c>
      <c r="D19" s="189" t="s">
        <v>914</v>
      </c>
    </row>
    <row r="20">
      <c r="A20" s="187" t="s">
        <v>911</v>
      </c>
      <c r="B20" s="187" t="s">
        <v>836</v>
      </c>
      <c r="C20" s="188" t="s">
        <v>915</v>
      </c>
      <c r="D20" s="189" t="s">
        <v>916</v>
      </c>
    </row>
    <row r="21">
      <c r="A21" s="187" t="s">
        <v>917</v>
      </c>
      <c r="B21" s="187" t="s">
        <v>844</v>
      </c>
      <c r="C21" s="188" t="s">
        <v>918</v>
      </c>
      <c r="D21" s="189" t="s">
        <v>919</v>
      </c>
    </row>
    <row r="22">
      <c r="A22" s="187" t="s">
        <v>917</v>
      </c>
      <c r="B22" s="187" t="s">
        <v>868</v>
      </c>
      <c r="C22" s="188" t="s">
        <v>920</v>
      </c>
      <c r="D22" s="189" t="s">
        <v>895</v>
      </c>
    </row>
    <row r="23">
      <c r="A23" s="187" t="s">
        <v>917</v>
      </c>
      <c r="B23" s="187" t="s">
        <v>825</v>
      </c>
      <c r="C23" s="188" t="s">
        <v>921</v>
      </c>
      <c r="D23" s="189" t="s">
        <v>919</v>
      </c>
    </row>
    <row r="24">
      <c r="A24" s="187" t="s">
        <v>917</v>
      </c>
      <c r="B24" s="187" t="s">
        <v>832</v>
      </c>
      <c r="C24" s="188" t="s">
        <v>922</v>
      </c>
      <c r="D24" s="189" t="s">
        <v>919</v>
      </c>
    </row>
    <row r="25">
      <c r="A25" s="187" t="s">
        <v>917</v>
      </c>
      <c r="B25" s="187" t="s">
        <v>838</v>
      </c>
      <c r="C25" s="188" t="s">
        <v>923</v>
      </c>
      <c r="D25" s="189" t="s">
        <v>919</v>
      </c>
    </row>
    <row r="26">
      <c r="A26" s="187" t="s">
        <v>917</v>
      </c>
      <c r="B26" s="187" t="s">
        <v>819</v>
      </c>
      <c r="C26" s="188" t="s">
        <v>924</v>
      </c>
      <c r="D26" s="189" t="s">
        <v>919</v>
      </c>
    </row>
    <row r="27">
      <c r="A27" s="187" t="s">
        <v>917</v>
      </c>
      <c r="B27" s="187" t="s">
        <v>847</v>
      </c>
      <c r="C27" s="188" t="s">
        <v>925</v>
      </c>
      <c r="D27" s="189" t="s">
        <v>919</v>
      </c>
    </row>
    <row r="28">
      <c r="A28" s="187" t="s">
        <v>917</v>
      </c>
      <c r="B28" s="187" t="s">
        <v>851</v>
      </c>
      <c r="C28" s="188" t="s">
        <v>926</v>
      </c>
      <c r="D28" s="189" t="s">
        <v>919</v>
      </c>
    </row>
    <row r="29">
      <c r="A29" s="187" t="s">
        <v>917</v>
      </c>
      <c r="B29" s="187" t="s">
        <v>857</v>
      </c>
      <c r="C29" s="188" t="s">
        <v>927</v>
      </c>
      <c r="D29" s="189" t="s">
        <v>919</v>
      </c>
    </row>
    <row r="30">
      <c r="A30" s="187" t="s">
        <v>917</v>
      </c>
      <c r="B30" s="187" t="s">
        <v>839</v>
      </c>
      <c r="C30" s="188" t="s">
        <v>928</v>
      </c>
      <c r="D30" s="189" t="s">
        <v>929</v>
      </c>
    </row>
    <row r="31">
      <c r="A31" s="187" t="s">
        <v>917</v>
      </c>
      <c r="B31" s="187" t="s">
        <v>826</v>
      </c>
      <c r="C31" s="188" t="s">
        <v>930</v>
      </c>
      <c r="D31" s="189" t="s">
        <v>929</v>
      </c>
    </row>
    <row r="32">
      <c r="A32" s="187" t="s">
        <v>917</v>
      </c>
      <c r="B32" s="187" t="s">
        <v>833</v>
      </c>
      <c r="C32" s="188" t="s">
        <v>931</v>
      </c>
      <c r="D32" s="189" t="s">
        <v>929</v>
      </c>
    </row>
    <row r="33">
      <c r="A33" s="187" t="s">
        <v>917</v>
      </c>
      <c r="B33" s="187" t="s">
        <v>820</v>
      </c>
      <c r="C33" s="188" t="s">
        <v>932</v>
      </c>
      <c r="D33" s="189" t="s">
        <v>929</v>
      </c>
    </row>
    <row r="34">
      <c r="A34" s="187" t="s">
        <v>917</v>
      </c>
      <c r="B34" s="187" t="s">
        <v>848</v>
      </c>
      <c r="C34" s="188" t="s">
        <v>933</v>
      </c>
      <c r="D34" s="189" t="s">
        <v>929</v>
      </c>
    </row>
    <row r="35">
      <c r="A35" s="187" t="s">
        <v>917</v>
      </c>
      <c r="B35" s="187" t="s">
        <v>852</v>
      </c>
      <c r="C35" s="188" t="s">
        <v>934</v>
      </c>
      <c r="D35" s="189" t="s">
        <v>929</v>
      </c>
    </row>
    <row r="36">
      <c r="A36" s="187" t="s">
        <v>917</v>
      </c>
      <c r="B36" s="187" t="s">
        <v>858</v>
      </c>
      <c r="C36" s="188" t="s">
        <v>935</v>
      </c>
      <c r="D36" s="189" t="s">
        <v>929</v>
      </c>
    </row>
    <row r="37">
      <c r="A37" s="187" t="s">
        <v>917</v>
      </c>
      <c r="B37" s="187" t="s">
        <v>845</v>
      </c>
      <c r="C37" s="188" t="s">
        <v>936</v>
      </c>
      <c r="D37" s="189" t="s">
        <v>929</v>
      </c>
    </row>
    <row r="38">
      <c r="A38" s="187" t="s">
        <v>937</v>
      </c>
      <c r="B38" s="187" t="s">
        <v>828</v>
      </c>
      <c r="C38" s="188" t="s">
        <v>938</v>
      </c>
      <c r="D38" s="189" t="s">
        <v>914</v>
      </c>
    </row>
    <row r="39">
      <c r="A39" s="187" t="s">
        <v>937</v>
      </c>
      <c r="B39" s="187" t="s">
        <v>835</v>
      </c>
      <c r="C39" s="188" t="s">
        <v>939</v>
      </c>
      <c r="D39" s="189" t="s">
        <v>914</v>
      </c>
    </row>
    <row r="40">
      <c r="A40" s="187" t="s">
        <v>937</v>
      </c>
      <c r="B40" s="187" t="s">
        <v>841</v>
      </c>
      <c r="C40" s="188" t="s">
        <v>940</v>
      </c>
      <c r="D40" s="189" t="s">
        <v>914</v>
      </c>
    </row>
    <row r="41">
      <c r="A41" s="187" t="s">
        <v>937</v>
      </c>
      <c r="B41" s="187" t="s">
        <v>854</v>
      </c>
      <c r="C41" s="188" t="s">
        <v>941</v>
      </c>
      <c r="D41" s="189" t="s">
        <v>914</v>
      </c>
    </row>
    <row r="42">
      <c r="A42" s="187" t="s">
        <v>937</v>
      </c>
      <c r="B42" s="187" t="s">
        <v>860</v>
      </c>
      <c r="C42" s="188" t="s">
        <v>942</v>
      </c>
      <c r="D42" s="189" t="s">
        <v>914</v>
      </c>
    </row>
    <row r="43">
      <c r="A43" s="187" t="s">
        <v>943</v>
      </c>
      <c r="B43" s="187" t="s">
        <v>871</v>
      </c>
      <c r="C43" s="188" t="s">
        <v>944</v>
      </c>
      <c r="D43" s="189" t="s">
        <v>895</v>
      </c>
    </row>
    <row r="44">
      <c r="A44" s="187" t="s">
        <v>943</v>
      </c>
      <c r="B44" s="187" t="s">
        <v>866</v>
      </c>
      <c r="C44" s="188" t="s">
        <v>945</v>
      </c>
      <c r="D44" s="189" t="s">
        <v>541</v>
      </c>
    </row>
    <row r="45">
      <c r="A45" s="187" t="s">
        <v>943</v>
      </c>
      <c r="B45" s="187" t="s">
        <v>837</v>
      </c>
      <c r="C45" s="188" t="s">
        <v>946</v>
      </c>
      <c r="D45" s="189" t="s">
        <v>947</v>
      </c>
    </row>
    <row r="46">
      <c r="A46" s="187" t="s">
        <v>943</v>
      </c>
      <c r="B46" s="187" t="s">
        <v>846</v>
      </c>
      <c r="C46" s="188" t="s">
        <v>948</v>
      </c>
      <c r="D46" s="189" t="s">
        <v>949</v>
      </c>
    </row>
    <row r="47">
      <c r="A47" s="187" t="s">
        <v>943</v>
      </c>
      <c r="B47" s="187" t="s">
        <v>875</v>
      </c>
      <c r="C47" s="188" t="s">
        <v>950</v>
      </c>
      <c r="D47" s="189" t="s">
        <v>951</v>
      </c>
    </row>
    <row r="48">
      <c r="A48" s="187" t="s">
        <v>943</v>
      </c>
      <c r="B48" s="187" t="s">
        <v>864</v>
      </c>
      <c r="C48" s="188" t="s">
        <v>952</v>
      </c>
      <c r="D48" s="189" t="s">
        <v>895</v>
      </c>
    </row>
    <row r="49">
      <c r="A49" s="187" t="s">
        <v>943</v>
      </c>
      <c r="B49" s="187" t="s">
        <v>856</v>
      </c>
      <c r="C49" s="188" t="s">
        <v>953</v>
      </c>
      <c r="D49" s="189" t="s">
        <v>949</v>
      </c>
    </row>
    <row r="50">
      <c r="A50" s="187" t="s">
        <v>943</v>
      </c>
      <c r="B50" s="187" t="s">
        <v>863</v>
      </c>
      <c r="C50" s="188" t="s">
        <v>954</v>
      </c>
      <c r="D50" s="189" t="s">
        <v>955</v>
      </c>
    </row>
    <row r="51">
      <c r="A51" s="187" t="s">
        <v>943</v>
      </c>
      <c r="B51" s="187" t="s">
        <v>824</v>
      </c>
      <c r="C51" s="188" t="s">
        <v>956</v>
      </c>
      <c r="D51" s="189" t="s">
        <v>947</v>
      </c>
    </row>
    <row r="52">
      <c r="A52" s="187" t="s">
        <v>855</v>
      </c>
      <c r="B52" s="187" t="s">
        <v>855</v>
      </c>
      <c r="C52" s="188" t="s">
        <v>957</v>
      </c>
      <c r="D52" s="189" t="s">
        <v>958</v>
      </c>
    </row>
    <row r="53">
      <c r="A53" s="187" t="s">
        <v>855</v>
      </c>
      <c r="B53" s="187" t="s">
        <v>861</v>
      </c>
      <c r="C53" s="188" t="s">
        <v>959</v>
      </c>
      <c r="D53" s="189" t="s">
        <v>902</v>
      </c>
    </row>
    <row r="54">
      <c r="A54" s="187" t="s">
        <v>960</v>
      </c>
      <c r="B54" s="187" t="s">
        <v>443</v>
      </c>
      <c r="C54" s="188" t="s">
        <v>296</v>
      </c>
      <c r="D54" s="189" t="s">
        <v>961</v>
      </c>
    </row>
    <row r="55">
      <c r="A55" s="187" t="s">
        <v>960</v>
      </c>
      <c r="B55" s="187" t="s">
        <v>865</v>
      </c>
      <c r="C55" s="188" t="s">
        <v>305</v>
      </c>
      <c r="D55" s="189" t="s">
        <v>962</v>
      </c>
    </row>
    <row r="56">
      <c r="A56" s="187" t="s">
        <v>963</v>
      </c>
      <c r="B56" s="187" t="s">
        <v>870</v>
      </c>
      <c r="C56" s="188" t="s">
        <v>964</v>
      </c>
      <c r="D56" s="189" t="s">
        <v>965</v>
      </c>
    </row>
    <row r="57">
      <c r="A57" s="187" t="s">
        <v>963</v>
      </c>
      <c r="B57" s="187" t="s">
        <v>843</v>
      </c>
      <c r="C57" s="188" t="s">
        <v>966</v>
      </c>
      <c r="D57" s="189" t="s">
        <v>965</v>
      </c>
    </row>
    <row r="58">
      <c r="A58" s="187" t="s">
        <v>963</v>
      </c>
      <c r="B58" s="187" t="s">
        <v>878</v>
      </c>
      <c r="C58" s="188" t="s">
        <v>967</v>
      </c>
      <c r="D58" s="189" t="s">
        <v>965</v>
      </c>
    </row>
    <row r="59">
      <c r="A59" s="187" t="s">
        <v>963</v>
      </c>
      <c r="B59" s="187" t="s">
        <v>874</v>
      </c>
      <c r="C59" s="190" t="s">
        <v>968</v>
      </c>
      <c r="D59" s="189" t="s">
        <v>965</v>
      </c>
    </row>
    <row r="60">
      <c r="A60" s="187" t="s">
        <v>963</v>
      </c>
      <c r="B60" s="187" t="s">
        <v>862</v>
      </c>
      <c r="C60" s="190" t="s">
        <v>969</v>
      </c>
      <c r="D60" s="189" t="s">
        <v>965</v>
      </c>
    </row>
    <row r="61">
      <c r="A61" s="187" t="s">
        <v>970</v>
      </c>
      <c r="B61" s="187" t="s">
        <v>830</v>
      </c>
      <c r="C61" s="188" t="s">
        <v>971</v>
      </c>
      <c r="D61" s="189" t="s">
        <v>972</v>
      </c>
    </row>
    <row r="62">
      <c r="A62" s="187" t="s">
        <v>970</v>
      </c>
      <c r="B62" s="187" t="s">
        <v>831</v>
      </c>
      <c r="C62" s="188" t="s">
        <v>971</v>
      </c>
      <c r="D62" s="189" t="s">
        <v>973</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21.25"/>
    <col customWidth="1" min="3" max="3" width="27.38"/>
    <col customWidth="1" hidden="1" min="4" max="4" width="11.25"/>
    <col customWidth="1" min="5" max="5" width="11.25"/>
    <col customWidth="1" min="6" max="6" width="8.0"/>
    <col customWidth="1" min="7" max="7" width="18.75"/>
    <col customWidth="1" min="8" max="8" width="6.75"/>
    <col customWidth="1" hidden="1" min="9" max="9" width="6.75"/>
    <col customWidth="1" min="10" max="10" width="11.13"/>
    <col customWidth="1" min="11" max="11" width="17.5"/>
    <col customWidth="1" min="12" max="12" width="8.0"/>
    <col customWidth="1" min="13" max="13" width="18.75"/>
    <col customWidth="1" min="14" max="14" width="6.75"/>
    <col customWidth="1" hidden="1" min="15" max="15" width="6.75"/>
    <col customWidth="1" min="16" max="16" width="11.13"/>
    <col customWidth="1" min="17" max="17" width="17.5"/>
    <col customWidth="1" min="18" max="18" width="8.0"/>
    <col customWidth="1" min="19" max="19" width="18.75"/>
    <col customWidth="1" min="20" max="20" width="6.75"/>
    <col customWidth="1" hidden="1" min="21" max="21" width="6.75"/>
    <col customWidth="1" min="22" max="22" width="11.13"/>
    <col customWidth="1" min="23" max="23" width="17.5"/>
  </cols>
  <sheetData>
    <row r="1">
      <c r="A1" s="70" t="s">
        <v>24</v>
      </c>
      <c r="B1" s="70" t="s">
        <v>22</v>
      </c>
      <c r="C1" s="71" t="s">
        <v>23</v>
      </c>
      <c r="D1" s="72"/>
      <c r="E1" s="73"/>
      <c r="F1" s="74" t="s">
        <v>312</v>
      </c>
      <c r="K1" s="75"/>
      <c r="L1" s="45" t="s">
        <v>313</v>
      </c>
      <c r="Q1" s="75"/>
      <c r="R1" s="45" t="s">
        <v>314</v>
      </c>
      <c r="W1" s="75"/>
    </row>
    <row r="2">
      <c r="A2" s="76"/>
      <c r="B2" s="76"/>
      <c r="C2" s="77"/>
      <c r="D2" s="72" t="s">
        <v>315</v>
      </c>
      <c r="E2" s="78"/>
      <c r="F2" s="79" t="s">
        <v>316</v>
      </c>
      <c r="G2" s="80" t="s">
        <v>317</v>
      </c>
      <c r="H2" s="44"/>
      <c r="I2" s="44"/>
      <c r="J2" s="44" t="s">
        <v>318</v>
      </c>
      <c r="K2" s="81" t="s">
        <v>319</v>
      </c>
      <c r="L2" s="79" t="s">
        <v>316</v>
      </c>
      <c r="M2" s="80" t="s">
        <v>317</v>
      </c>
      <c r="N2" s="44"/>
      <c r="O2" s="44"/>
      <c r="P2" s="44" t="s">
        <v>318</v>
      </c>
      <c r="Q2" s="81" t="s">
        <v>319</v>
      </c>
      <c r="R2" s="79" t="s">
        <v>316</v>
      </c>
      <c r="S2" s="80" t="s">
        <v>317</v>
      </c>
      <c r="T2" s="44"/>
      <c r="U2" s="44"/>
      <c r="V2" s="44" t="s">
        <v>318</v>
      </c>
      <c r="W2" s="81" t="s">
        <v>319</v>
      </c>
    </row>
    <row r="3" ht="41.25" customHeight="1">
      <c r="A3" s="82" t="s">
        <v>199</v>
      </c>
      <c r="B3" s="83">
        <v>1.0</v>
      </c>
      <c r="C3" s="84" t="s">
        <v>198</v>
      </c>
      <c r="D3" s="85" t="str">
        <f>C3</f>
        <v>Novice Healing Elixir</v>
      </c>
      <c r="E3" s="85" t="s">
        <v>320</v>
      </c>
      <c r="F3" s="86">
        <v>1.0</v>
      </c>
      <c r="G3" s="87" t="s">
        <v>357</v>
      </c>
      <c r="H3" s="88" t="str">
        <f t="array" ref="H3">IF(G3="","",INDEX(Herbs!$J:$J,MATCH(G3,Herbs!$B:$B,0)))</f>
        <v/>
      </c>
      <c r="I3" s="13">
        <f t="array" ref="I3">IF(G3:G632="",0, INDEX(Herbs!A:A,MATCH(G3,Herbs!B:B,0)))</f>
        <v>1</v>
      </c>
      <c r="J3" s="89">
        <f t="array" ref="J3">IF(G3="","", SWITCH(INDEX(Herbs!$A:$A,MATCH(G3,Herbs!$B:$B,0)),1,1,2,3,3,9,4,36,5,180,6,1080,0)*F3)</f>
        <v>1</v>
      </c>
      <c r="K3" s="90" t="str">
        <f t="array" ref="K3">IF(G3="","",INDEX(Herbs!$C:$C,MATCH(G3,Herbs!$B:$B,0)))</f>
        <v>Mending</v>
      </c>
      <c r="L3" s="86">
        <v>1.0</v>
      </c>
      <c r="M3" s="87" t="s">
        <v>341</v>
      </c>
      <c r="N3" s="88" t="str">
        <f t="array" ref="N3">IF(M3="","",INDEX(Herbs!$J:$J,MATCH(M3,Herbs!$B:$B,0)))</f>
        <v/>
      </c>
      <c r="O3" s="88">
        <f t="array" ref="O3">IF(M3:M632="",0, INDEX(Herbs!A:A,MATCH(M3,Herbs!B:B,0)))</f>
        <v>1</v>
      </c>
      <c r="P3" s="89">
        <f t="array" ref="P3">IF(M3="","", SWITCH(INDEX(Herbs!$A:$A,MATCH(M3,Herbs!$B:$B,0)),1,1,2,3,3,9,4,36,5,180,6,1080,0)*L3)</f>
        <v>1</v>
      </c>
      <c r="Q3" s="90" t="str">
        <f t="array" ref="Q3">IF(M3="","",INDEX(Herbs!$C:$C,MATCH(M3,Herbs!$B:$B,0)))</f>
        <v>Mending</v>
      </c>
      <c r="R3" s="89"/>
      <c r="S3" s="91"/>
      <c r="T3" s="88" t="str">
        <f t="array" ref="T3">IF(S3="","",INDEX(Herbs!$J:$J,MATCH(S3,Herbs!$B:$B,0)))</f>
        <v/>
      </c>
      <c r="U3" s="88">
        <f t="array" ref="U3">IF(S3:S632="",0, INDEX(Herbs!A:A,MATCH(S3,Herbs!B:B,0)))</f>
        <v>0</v>
      </c>
      <c r="V3" s="89" t="str">
        <f t="array" ref="V3">IF(S3="","", SWITCH(INDEX(Herbs!$A:$A,MATCH(S3,Herbs!$B:$B,0)),1,1,2,3,3,9,4,36,5,180,6,1080,0)*R3)</f>
        <v/>
      </c>
      <c r="W3" s="90" t="str">
        <f t="array" ref="W3">IF(S3="","",INDEX(Herbs!$C:$C,MATCH(S3,Herbs!$B:$B,0)))</f>
        <v/>
      </c>
    </row>
    <row r="4" ht="41.25" customHeight="1">
      <c r="C4" s="75"/>
      <c r="D4" s="85" t="str">
        <f>C3</f>
        <v>Novice Healing Elixir</v>
      </c>
      <c r="E4" s="85" t="s">
        <v>322</v>
      </c>
      <c r="F4" s="86"/>
      <c r="G4" s="87"/>
      <c r="H4" s="88" t="str">
        <f t="array" ref="H4">IF(G4="","",INDEX(Herbs!$J:$J,MATCH(G4,Herbs!$B:$B,0)))</f>
        <v/>
      </c>
      <c r="I4" s="13">
        <f t="array" ref="I4">IF(G4:G632="",0, INDEX(Herbs!A:A,MATCH(G4,Herbs!B:B,0)))</f>
        <v>0</v>
      </c>
      <c r="J4" s="89" t="str">
        <f t="array" ref="J4">IF(G4="","", SWITCH(INDEX(Herbs!$A:$A,MATCH(G4,Herbs!$B:$B,0)),1,1,2,3,3,9,4,36,5,180,6,1080,0)*F4)</f>
        <v/>
      </c>
      <c r="K4" s="90" t="str">
        <f t="array" ref="K4">IF(G4="","",INDEX(Herbs!$C:$C,MATCH(G4,Herbs!$B:$B,0)))</f>
        <v/>
      </c>
      <c r="L4" s="89"/>
      <c r="M4" s="91"/>
      <c r="N4" s="88" t="str">
        <f t="array" ref="N4">IF(M4="","",INDEX(Herbs!$J:$J,MATCH(M4,Herbs!$B:$B,0)))</f>
        <v/>
      </c>
      <c r="O4" s="88">
        <f t="array" ref="O4">IF(M4:M632="",0, INDEX(Herbs!A:A,MATCH(M4,Herbs!B:B,0)))</f>
        <v>0</v>
      </c>
      <c r="P4" s="89" t="str">
        <f t="array" ref="P4">IF(M4="","", SWITCH(INDEX(Herbs!$A:$A,MATCH(M4,Herbs!$B:$B,0)),1,1,2,3,3,9,4,36,5,180,6,1080,0)*L4)</f>
        <v/>
      </c>
      <c r="Q4" s="90" t="str">
        <f t="array" ref="Q4">IF(M4="","",INDEX(Herbs!$C:$C,MATCH(M4,Herbs!$B:$B,0)))</f>
        <v/>
      </c>
      <c r="R4" s="89"/>
      <c r="S4" s="91"/>
      <c r="T4" s="88" t="str">
        <f t="array" ref="T4">IF(S4="","",INDEX(Herbs!$J:$J,MATCH(S4,Herbs!$B:$B,0)))</f>
        <v/>
      </c>
      <c r="U4" s="88">
        <f t="array" ref="U4">IF(S4:S632="",0, INDEX(Herbs!A:A,MATCH(S4,Herbs!B:B,0)))</f>
        <v>0</v>
      </c>
      <c r="V4" s="89" t="str">
        <f t="array" ref="V4">IF(S4="","", SWITCH(INDEX(Herbs!$A:$A,MATCH(S4,Herbs!$B:$B,0)),1,1,2,3,3,9,4,36,5,180,6,1080,0)*R4)</f>
        <v/>
      </c>
      <c r="W4" s="90" t="str">
        <f t="array" ref="W4">IF(S4="","",INDEX(Herbs!$C:$C,MATCH(S4,Herbs!$B:$B,0)))</f>
        <v/>
      </c>
    </row>
    <row r="5" ht="41.25" customHeight="1">
      <c r="C5" s="75"/>
      <c r="D5" s="85" t="str">
        <f>C3</f>
        <v>Novice Healing Elixir</v>
      </c>
      <c r="E5" s="73" t="s">
        <v>323</v>
      </c>
      <c r="F5" s="86">
        <v>1.0</v>
      </c>
      <c r="G5" s="87" t="s">
        <v>414</v>
      </c>
      <c r="H5" s="88" t="str">
        <f t="array" ref="H5">IF(G5="","",INDEX(Herbs!$J:$J,MATCH(G5,Herbs!$B:$B,0)))</f>
        <v/>
      </c>
      <c r="I5" s="13">
        <f t="array" ref="I5">IF(G5:G632="",0, INDEX(Herbs!A:A,MATCH(G5,Herbs!B:B,0)))</f>
        <v>1</v>
      </c>
      <c r="J5" s="89">
        <f t="array" ref="J5">IF(G5="","", SWITCH(INDEX(Herbs!$A:$A,MATCH(G5,Herbs!$B:$B,0)),1,1,2,3,3,9,4,36,5,180,6,1080,0)*F5)</f>
        <v>1</v>
      </c>
      <c r="K5" s="90" t="str">
        <f t="array" ref="K5">IF(G5="","",INDEX(Herbs!$E:$E,MATCH(G5,Herbs!$B:$B,0)))</f>
        <v>Strengthening</v>
      </c>
      <c r="L5" s="86">
        <v>1.0</v>
      </c>
      <c r="M5" s="87" t="s">
        <v>414</v>
      </c>
      <c r="N5" s="88" t="str">
        <f t="array" ref="N5">IF(M5="","",INDEX(Herbs!$J:$J,MATCH(M5,Herbs!$B:$B,0)))</f>
        <v/>
      </c>
      <c r="O5" s="88">
        <f t="array" ref="O5">IF(M5:M632="",0, INDEX(Herbs!A:A,MATCH(M5,Herbs!B:B,0)))</f>
        <v>1</v>
      </c>
      <c r="P5" s="89">
        <f t="array" ref="P5">IF(M5="","", SWITCH(INDEX(Herbs!$A:$A,MATCH(M5,Herbs!$B:$B,0)),1,1,2,3,3,9,4,36,5,180,6,1080,0)*L5)</f>
        <v>1</v>
      </c>
      <c r="Q5" s="90" t="str">
        <f t="array" ref="Q5">IF(M5="","",INDEX(Herbs!$E:$E,MATCH(M5,Herbs!$B:$B,0)))</f>
        <v>Strengthening</v>
      </c>
      <c r="R5" s="89"/>
      <c r="S5" s="91"/>
      <c r="T5" s="88" t="str">
        <f t="array" ref="T5">IF(S5="","",INDEX(Herbs!$J:$J,MATCH(S5,Herbs!$B:$B,0)))</f>
        <v/>
      </c>
      <c r="U5" s="88">
        <f t="array" ref="U5">IF(S5:S632="",0, INDEX(Herbs!A:A,MATCH(S5,Herbs!B:B,0)))</f>
        <v>0</v>
      </c>
      <c r="V5" s="89" t="str">
        <f t="array" ref="V5">IF(S5="","", SWITCH(INDEX(Herbs!$A:$A,MATCH(S5,Herbs!$B:$B,0)),1,1,2,3,3,9,4,36,5,180,6,1080,0)*R5)</f>
        <v/>
      </c>
      <c r="W5" s="90" t="str">
        <f t="array" ref="W5">IF(S5="","",INDEX(Herbs!$E:$E,MATCH(S5,Herbs!$B:$B,0)))</f>
        <v/>
      </c>
    </row>
    <row r="6" ht="41.25" customHeight="1">
      <c r="C6" s="75"/>
      <c r="D6" s="85" t="str">
        <f>C3</f>
        <v>Novice Healing Elixir</v>
      </c>
      <c r="E6" s="73" t="s">
        <v>325</v>
      </c>
      <c r="F6" s="86"/>
      <c r="G6" s="91"/>
      <c r="H6" s="88" t="str">
        <f t="array" ref="H6">IF(G6="","",INDEX(Herbs!$J:$J,MATCH(G6,Herbs!$B:$B,0)))</f>
        <v/>
      </c>
      <c r="I6" s="13">
        <f t="array" ref="I6">IF(G6:G632="",0, INDEX(Herbs!A:A,MATCH(G6,Herbs!B:B,0)))</f>
        <v>0</v>
      </c>
      <c r="J6" s="89" t="str">
        <f t="array" ref="J6">IF(G6="","", SWITCH(INDEX(Herbs!$A:$A,MATCH(G6,Herbs!$B:$B,0)),1,1,2,3,3,9,4,36,5,180,6,1080,0)*F6)</f>
        <v/>
      </c>
      <c r="K6" s="90" t="str">
        <f t="array" ref="K6">IF(G6="","",INDEX(Herbs!$E:$E,MATCH(G6,Herbs!$B:$B,0)))</f>
        <v/>
      </c>
      <c r="L6" s="89"/>
      <c r="M6" s="91"/>
      <c r="N6" s="88" t="str">
        <f t="array" ref="N6">IF(M6="","",INDEX(Herbs!$J:$J,MATCH(M6,Herbs!$B:$B,0)))</f>
        <v/>
      </c>
      <c r="O6" s="88">
        <f t="array" ref="O6">IF(M6:M632="",0, INDEX(Herbs!A:A,MATCH(M6,Herbs!B:B,0)))</f>
        <v>0</v>
      </c>
      <c r="P6" s="89" t="str">
        <f t="array" ref="P6">IF(M6="","", SWITCH(INDEX(Herbs!$A:$A,MATCH(M6,Herbs!$B:$B,0)),1,1,2,3,3,9,4,36,5,180,6,1080,0)*L6)</f>
        <v/>
      </c>
      <c r="Q6" s="90" t="str">
        <f t="array" ref="Q6">IF(M6="","",INDEX(Herbs!$E:$E,MATCH(M6,Herbs!$B:$B,0)))</f>
        <v/>
      </c>
      <c r="R6" s="89"/>
      <c r="S6" s="91"/>
      <c r="T6" s="88" t="str">
        <f t="array" ref="T6">IF(S6="","",INDEX(Herbs!$J:$J,MATCH(S6,Herbs!$B:$B,0)))</f>
        <v/>
      </c>
      <c r="U6" s="88">
        <f t="array" ref="U6">IF(S6:S632="",0, INDEX(Herbs!A:A,MATCH(S6,Herbs!B:B,0)))</f>
        <v>0</v>
      </c>
      <c r="V6" s="89" t="str">
        <f t="array" ref="V6">IF(S6="","", SWITCH(INDEX(Herbs!$A:$A,MATCH(S6,Herbs!$B:$B,0)),1,1,2,3,3,9,4,36,5,180,6,1080,0)*R6)</f>
        <v/>
      </c>
      <c r="W6" s="90" t="str">
        <f t="array" ref="W6">IF(S6="","",INDEX(Herbs!$E:$E,MATCH(S6,Herbs!$B:$B,0)))</f>
        <v/>
      </c>
    </row>
    <row r="7" ht="41.25" customHeight="1">
      <c r="A7" s="92"/>
      <c r="B7" s="92"/>
      <c r="C7" s="93"/>
      <c r="D7" s="94" t="str">
        <f>C3</f>
        <v>Novice Healing Elixir</v>
      </c>
      <c r="E7" s="95" t="s">
        <v>326</v>
      </c>
      <c r="F7" s="96">
        <v>1.0</v>
      </c>
      <c r="G7" s="97" t="s">
        <v>341</v>
      </c>
      <c r="H7" s="98" t="str">
        <f t="array" ref="H7">IF(G7="","",INDEX(Herbs!$J:$J,MATCH(G7,Herbs!$B:$B,0)))</f>
        <v/>
      </c>
      <c r="I7" s="99">
        <f t="array" ref="I7">IF(G7:G632="",0, INDEX(Herbs!A:A,MATCH(G7,Herbs!B:B,0)))</f>
        <v>1</v>
      </c>
      <c r="J7" s="100">
        <f t="array" ref="J7">IF(G7="","", SWITCH(INDEX(Herbs!$A:$A,MATCH(G7,Herbs!$B:$B,0)),1,1,2,3,3,9,4,36,5,180,6,1080,0)*F7)</f>
        <v>1</v>
      </c>
      <c r="K7" s="101" t="str">
        <f t="array" ref="K7">IF(G7="","",INDEX(Herbs!$G:$G,MATCH(G7,Herbs!$B:$B,0)))</f>
        <v>Cold</v>
      </c>
      <c r="L7" s="96">
        <v>1.0</v>
      </c>
      <c r="M7" s="97" t="s">
        <v>384</v>
      </c>
      <c r="N7" s="98" t="str">
        <f t="array" ref="N7">IF(M7="","",INDEX(Herbs!$J:$J,MATCH(M7,Herbs!$B:$B,0)))</f>
        <v/>
      </c>
      <c r="O7" s="98">
        <f t="array" ref="O7">IF(M7:M632="",0, INDEX(Herbs!A:A,MATCH(M7,Herbs!B:B,0)))</f>
        <v>1</v>
      </c>
      <c r="P7" s="100">
        <f t="array" ref="P7">IF(M7="","", SWITCH(INDEX(Herbs!$A:$A,MATCH(M7,Herbs!$B:$B,0)),1,1,2,3,3,9,4,36,5,180,6,1080,0)*L7)</f>
        <v>1</v>
      </c>
      <c r="Q7" s="101" t="str">
        <f t="array" ref="Q7">IF(M7="","",INDEX(Herbs!$G:$G,MATCH(M7,Herbs!$B:$B,0)))</f>
        <v>Balanced</v>
      </c>
      <c r="R7" s="100"/>
      <c r="S7" s="97"/>
      <c r="T7" s="98" t="str">
        <f t="array" ref="T7">IF(S7="","",INDEX(Herbs!$J:$J,MATCH(S7,Herbs!$B:$B,0)))</f>
        <v/>
      </c>
      <c r="U7" s="98">
        <f t="array" ref="U7">IF(S7:S632="",0, INDEX(Herbs!A:A,MATCH(S7,Herbs!B:B,0)))</f>
        <v>0</v>
      </c>
      <c r="V7" s="100" t="str">
        <f t="array" ref="V7">IF(S7="","", SWITCH(INDEX(Herbs!$A:$A,MATCH(S7,Herbs!$B:$B,0)),1,1,2,3,3,9,4,36,5,180,6,1080,0)*R7)</f>
        <v/>
      </c>
      <c r="W7" s="101" t="str">
        <f t="array" ref="W7">IF(S7="","",INDEX(Herbs!$G:$G,MATCH(S7,Herbs!$B:$B,0)))</f>
        <v/>
      </c>
    </row>
    <row r="8" ht="41.25" customHeight="1">
      <c r="A8" s="82" t="s">
        <v>199</v>
      </c>
      <c r="B8" s="83">
        <v>1.0</v>
      </c>
      <c r="C8" s="84" t="s">
        <v>201</v>
      </c>
      <c r="D8" s="85" t="str">
        <f>C8</f>
        <v>Minor Healing Elixir</v>
      </c>
      <c r="E8" s="85" t="s">
        <v>320</v>
      </c>
      <c r="F8" s="86">
        <v>1.0</v>
      </c>
      <c r="G8" s="87" t="s">
        <v>357</v>
      </c>
      <c r="H8" s="88" t="str">
        <f t="array" ref="H8">IF(G8="","",INDEX(Herbs!$J:$J,MATCH(G8,Herbs!$B:$B,0)))</f>
        <v/>
      </c>
      <c r="I8" s="13">
        <f t="array" ref="I8">IF(G8:G632="",0, INDEX(Herbs!A:A,MATCH(G8,Herbs!B:B,0)))</f>
        <v>1</v>
      </c>
      <c r="J8" s="89">
        <f t="array" ref="J8">IF(G8="","", SWITCH(INDEX(Herbs!$A:$A,MATCH(G8,Herbs!$B:$B,0)),1,1,2,3,3,9,4,36,5,180,6,1080,0)*F8)</f>
        <v>1</v>
      </c>
      <c r="K8" s="90" t="str">
        <f t="array" ref="K8">IF(G8="","",INDEX(Herbs!$C:$C,MATCH(G8,Herbs!$B:$B,0)))</f>
        <v>Mending</v>
      </c>
      <c r="L8" s="86">
        <v>1.0</v>
      </c>
      <c r="M8" s="87" t="s">
        <v>341</v>
      </c>
      <c r="N8" s="88" t="str">
        <f t="array" ref="N8">IF(M8="","",INDEX(Herbs!$J:$J,MATCH(M8,Herbs!$B:$B,0)))</f>
        <v/>
      </c>
      <c r="O8" s="88">
        <f t="array" ref="O8">IF(M8:M632="",0, INDEX(Herbs!A:A,MATCH(M8,Herbs!B:B,0)))</f>
        <v>1</v>
      </c>
      <c r="P8" s="89">
        <f t="array" ref="P8">IF(M8="","", SWITCH(INDEX(Herbs!$A:$A,MATCH(M8,Herbs!$B:$B,0)),1,1,2,3,3,9,4,36,5,180,6,1080,0)*L8)</f>
        <v>1</v>
      </c>
      <c r="Q8" s="90" t="str">
        <f t="array" ref="Q8">IF(M8="","",INDEX(Herbs!$C:$C,MATCH(M8,Herbs!$B:$B,0)))</f>
        <v>Mending</v>
      </c>
      <c r="R8" s="89"/>
      <c r="S8" s="91"/>
      <c r="T8" s="88" t="str">
        <f t="array" ref="T8">IF(S8="","",INDEX(Herbs!$J:$J,MATCH(S8,Herbs!$B:$B,0)))</f>
        <v/>
      </c>
      <c r="U8" s="88">
        <f t="array" ref="U8">IF(S8:S632="",0, INDEX(Herbs!A:A,MATCH(S8,Herbs!B:B,0)))</f>
        <v>0</v>
      </c>
      <c r="V8" s="89" t="str">
        <f t="array" ref="V8">IF(S8="","", SWITCH(INDEX(Herbs!$A:$A,MATCH(S8,Herbs!$B:$B,0)),1,1,2,3,3,9,4,36,5,180,6,1080,0)*R8)</f>
        <v/>
      </c>
      <c r="W8" s="90" t="str">
        <f t="array" ref="W8">IF(S8="","",INDEX(Herbs!$C:$C,MATCH(S8,Herbs!$B:$B,0)))</f>
        <v/>
      </c>
    </row>
    <row r="9" ht="41.25" customHeight="1">
      <c r="C9" s="75"/>
      <c r="D9" s="85" t="str">
        <f>C8</f>
        <v>Minor Healing Elixir</v>
      </c>
      <c r="E9" s="85" t="s">
        <v>322</v>
      </c>
      <c r="F9" s="89"/>
      <c r="G9" s="91"/>
      <c r="H9" s="88" t="str">
        <f t="array" ref="H9">IF(G9="","",INDEX(Herbs!$J:$J,MATCH(G9,Herbs!$B:$B,0)))</f>
        <v/>
      </c>
      <c r="I9" s="13">
        <f t="array" ref="I9">IF(G9:G632="",0, INDEX(Herbs!A:A,MATCH(G9,Herbs!B:B,0)))</f>
        <v>0</v>
      </c>
      <c r="J9" s="89" t="str">
        <f t="array" ref="J9">IF(G9="","", SWITCH(INDEX(Herbs!$A:$A,MATCH(G9,Herbs!$B:$B,0)),1,1,2,3,3,9,4,36,5,180,6,1080,0)*F9)</f>
        <v/>
      </c>
      <c r="K9" s="90" t="str">
        <f t="array" ref="K9">IF(G9="","",INDEX(Herbs!$C:$C,MATCH(G9,Herbs!$B:$B,0)))</f>
        <v/>
      </c>
      <c r="L9" s="89"/>
      <c r="M9" s="91"/>
      <c r="N9" s="88" t="str">
        <f t="array" ref="N9">IF(M9="","",INDEX(Herbs!$J:$J,MATCH(M9,Herbs!$B:$B,0)))</f>
        <v/>
      </c>
      <c r="O9" s="88">
        <f t="array" ref="O9">IF(M9:M632="",0, INDEX(Herbs!A:A,MATCH(M9,Herbs!B:B,0)))</f>
        <v>0</v>
      </c>
      <c r="P9" s="89" t="str">
        <f t="array" ref="P9">IF(M9="","", SWITCH(INDEX(Herbs!$A:$A,MATCH(M9,Herbs!$B:$B,0)),1,1,2,3,3,9,4,36,5,180,6,1080,0)*L9)</f>
        <v/>
      </c>
      <c r="Q9" s="90" t="str">
        <f t="array" ref="Q9">IF(M9="","",INDEX(Herbs!$C:$C,MATCH(M9,Herbs!$B:$B,0)))</f>
        <v/>
      </c>
      <c r="R9" s="89"/>
      <c r="S9" s="91"/>
      <c r="T9" s="88" t="str">
        <f t="array" ref="T9">IF(S9="","",INDEX(Herbs!$J:$J,MATCH(S9,Herbs!$B:$B,0)))</f>
        <v/>
      </c>
      <c r="U9" s="88">
        <f t="array" ref="U9">IF(S9:S632="",0, INDEX(Herbs!A:A,MATCH(S9,Herbs!B:B,0)))</f>
        <v>0</v>
      </c>
      <c r="V9" s="89" t="str">
        <f t="array" ref="V9">IF(S9="","", SWITCH(INDEX(Herbs!$A:$A,MATCH(S9,Herbs!$B:$B,0)),1,1,2,3,3,9,4,36,5,180,6,1080,0)*R9)</f>
        <v/>
      </c>
      <c r="W9" s="90" t="str">
        <f t="array" ref="W9">IF(S9="","",INDEX(Herbs!$C:$C,MATCH(S9,Herbs!$B:$B,0)))</f>
        <v/>
      </c>
    </row>
    <row r="10" ht="41.25" customHeight="1">
      <c r="C10" s="75"/>
      <c r="D10" s="85" t="str">
        <f>C8</f>
        <v>Minor Healing Elixir</v>
      </c>
      <c r="E10" s="73" t="s">
        <v>323</v>
      </c>
      <c r="F10" s="86">
        <v>3.0</v>
      </c>
      <c r="G10" s="87" t="s">
        <v>341</v>
      </c>
      <c r="H10" s="88" t="str">
        <f t="array" ref="H10">IF(G10="","",INDEX(Herbs!$J:$J,MATCH(G10,Herbs!$B:$B,0)))</f>
        <v/>
      </c>
      <c r="I10" s="13">
        <f t="array" ref="I10">IF(G10:G632="",0, INDEX(Herbs!A:A,MATCH(G10,Herbs!B:B,0)))</f>
        <v>1</v>
      </c>
      <c r="J10" s="89">
        <f t="array" ref="J10">IF(G10="","", SWITCH(INDEX(Herbs!$A:$A,MATCH(G10,Herbs!$B:$B,0)),1,1,2,3,3,9,4,36,5,180,6,1080,0)*F10)</f>
        <v>3</v>
      </c>
      <c r="K10" s="90" t="str">
        <f t="array" ref="K10">IF(G10="","",INDEX(Herbs!$E:$E,MATCH(G10,Herbs!$B:$B,0)))</f>
        <v>Enforcing</v>
      </c>
      <c r="L10" s="86">
        <v>1.0</v>
      </c>
      <c r="M10" s="87" t="s">
        <v>356</v>
      </c>
      <c r="N10" s="88" t="str">
        <f t="array" ref="N10">IF(M10="","",INDEX(Herbs!$J:$J,MATCH(M10,Herbs!$B:$B,0)))</f>
        <v/>
      </c>
      <c r="O10" s="88">
        <f t="array" ref="O10">IF(M10:M632="",0, INDEX(Herbs!A:A,MATCH(M10,Herbs!B:B,0)))</f>
        <v>2</v>
      </c>
      <c r="P10" s="89">
        <f t="array" ref="P10">IF(M10="","", SWITCH(INDEX(Herbs!$A:$A,MATCH(M10,Herbs!$B:$B,0)),1,1,2,3,3,9,4,36,5,180,6,1080,0)*L10)</f>
        <v>3</v>
      </c>
      <c r="Q10" s="90" t="str">
        <f t="array" ref="Q10">IF(M10="","",INDEX(Herbs!$E:$E,MATCH(M10,Herbs!$B:$B,0)))</f>
        <v>Enforcing</v>
      </c>
      <c r="R10" s="89"/>
      <c r="S10" s="91"/>
      <c r="T10" s="88" t="str">
        <f t="array" ref="T10">IF(S10="","",INDEX(Herbs!$J:$J,MATCH(S10,Herbs!$B:$B,0)))</f>
        <v/>
      </c>
      <c r="U10" s="88">
        <f t="array" ref="U10">IF(S10:S632="",0, INDEX(Herbs!A:A,MATCH(S10,Herbs!B:B,0)))</f>
        <v>0</v>
      </c>
      <c r="V10" s="89" t="str">
        <f t="array" ref="V10">IF(S10="","", SWITCH(INDEX(Herbs!$A:$A,MATCH(S10,Herbs!$B:$B,0)),1,1,2,3,3,9,4,36,5,180,6,1080,0)*R10)</f>
        <v/>
      </c>
      <c r="W10" s="90" t="str">
        <f t="array" ref="W10">IF(S10="","",INDEX(Herbs!$E:$E,MATCH(S10,Herbs!$B:$B,0)))</f>
        <v/>
      </c>
    </row>
    <row r="11" ht="41.25" customHeight="1">
      <c r="C11" s="75"/>
      <c r="D11" s="85" t="str">
        <f>C8</f>
        <v>Minor Healing Elixir</v>
      </c>
      <c r="E11" s="73" t="s">
        <v>325</v>
      </c>
      <c r="F11" s="89"/>
      <c r="G11" s="91"/>
      <c r="H11" s="88" t="str">
        <f t="array" ref="H11">IF(G11="","",INDEX(Herbs!$J:$J,MATCH(G11,Herbs!$B:$B,0)))</f>
        <v/>
      </c>
      <c r="I11" s="13">
        <f t="array" ref="I11">IF(G11:G632="",0, INDEX(Herbs!A:A,MATCH(G11,Herbs!B:B,0)))</f>
        <v>0</v>
      </c>
      <c r="J11" s="89" t="str">
        <f t="array" ref="J11">IF(G11="","", SWITCH(INDEX(Herbs!$A:$A,MATCH(G11,Herbs!$B:$B,0)),1,1,2,3,3,9,4,36,5,180,6,1080,0)*F11)</f>
        <v/>
      </c>
      <c r="K11" s="90" t="str">
        <f t="array" ref="K11">IF(G11="","",INDEX(Herbs!$E:$E,MATCH(G11,Herbs!$B:$B,0)))</f>
        <v/>
      </c>
      <c r="L11" s="89"/>
      <c r="M11" s="91"/>
      <c r="N11" s="88" t="str">
        <f t="array" ref="N11">IF(M11="","",INDEX(Herbs!$J:$J,MATCH(M11,Herbs!$B:$B,0)))</f>
        <v/>
      </c>
      <c r="O11" s="88">
        <f t="array" ref="O11">IF(M11:M632="",0, INDEX(Herbs!A:A,MATCH(M11,Herbs!B:B,0)))</f>
        <v>0</v>
      </c>
      <c r="P11" s="89" t="str">
        <f t="array" ref="P11">IF(M11="","", SWITCH(INDEX(Herbs!$A:$A,MATCH(M11,Herbs!$B:$B,0)),1,1,2,3,3,9,4,36,5,180,6,1080,0)*L11)</f>
        <v/>
      </c>
      <c r="Q11" s="90" t="str">
        <f t="array" ref="Q11">IF(M11="","",INDEX(Herbs!$E:$E,MATCH(M11,Herbs!$B:$B,0)))</f>
        <v/>
      </c>
      <c r="R11" s="89"/>
      <c r="S11" s="91"/>
      <c r="T11" s="88" t="str">
        <f t="array" ref="T11">IF(S11="","",INDEX(Herbs!$J:$J,MATCH(S11,Herbs!$B:$B,0)))</f>
        <v/>
      </c>
      <c r="U11" s="88">
        <f t="array" ref="U11">IF(S11:S632="",0, INDEX(Herbs!A:A,MATCH(S11,Herbs!B:B,0)))</f>
        <v>0</v>
      </c>
      <c r="V11" s="89" t="str">
        <f t="array" ref="V11">IF(S11="","", SWITCH(INDEX(Herbs!$A:$A,MATCH(S11,Herbs!$B:$B,0)),1,1,2,3,3,9,4,36,5,180,6,1080,0)*R11)</f>
        <v/>
      </c>
      <c r="W11" s="90" t="str">
        <f t="array" ref="W11">IF(S11="","",INDEX(Herbs!$E:$E,MATCH(S11,Herbs!$B:$B,0)))</f>
        <v/>
      </c>
    </row>
    <row r="12" ht="41.25" customHeight="1">
      <c r="A12" s="92"/>
      <c r="B12" s="92"/>
      <c r="C12" s="93"/>
      <c r="D12" s="94" t="str">
        <f>C8</f>
        <v>Minor Healing Elixir</v>
      </c>
      <c r="E12" s="95" t="s">
        <v>326</v>
      </c>
      <c r="F12" s="96">
        <v>1.0</v>
      </c>
      <c r="G12" s="97" t="s">
        <v>384</v>
      </c>
      <c r="H12" s="98" t="str">
        <f t="array" ref="H12">IF(G12="","",INDEX(Herbs!$J:$J,MATCH(G12,Herbs!$B:$B,0)))</f>
        <v/>
      </c>
      <c r="I12" s="99">
        <f t="array" ref="I12">IF(G12:G632="",0, INDEX(Herbs!A:A,MATCH(G12,Herbs!B:B,0)))</f>
        <v>1</v>
      </c>
      <c r="J12" s="100">
        <f t="array" ref="J12">IF(G12="","", SWITCH(INDEX(Herbs!$A:$A,MATCH(G12,Herbs!$B:$B,0)),1,1,2,3,3,9,4,36,5,180,6,1080,0)*F12)</f>
        <v>1</v>
      </c>
      <c r="K12" s="101" t="str">
        <f t="array" ref="K12">IF(G12="","",INDEX(Herbs!$G:$G,MATCH(G12,Herbs!$B:$B,0)))</f>
        <v>Balanced</v>
      </c>
      <c r="L12" s="96">
        <v>1.0</v>
      </c>
      <c r="M12" s="97" t="s">
        <v>384</v>
      </c>
      <c r="N12" s="98" t="str">
        <f t="array" ref="N12">IF(M12="","",INDEX(Herbs!$J:$J,MATCH(M12,Herbs!$B:$B,0)))</f>
        <v/>
      </c>
      <c r="O12" s="98">
        <f t="array" ref="O12">IF(M12:M632="",0, INDEX(Herbs!A:A,MATCH(M12,Herbs!B:B,0)))</f>
        <v>1</v>
      </c>
      <c r="P12" s="100">
        <f t="array" ref="P12">IF(M12="","", SWITCH(INDEX(Herbs!$A:$A,MATCH(M12,Herbs!$B:$B,0)),1,1,2,3,3,9,4,36,5,180,6,1080,0)*L12)</f>
        <v>1</v>
      </c>
      <c r="Q12" s="101" t="str">
        <f t="array" ref="Q12">IF(M12="","",INDEX(Herbs!$G:$G,MATCH(M12,Herbs!$B:$B,0)))</f>
        <v>Balanced</v>
      </c>
      <c r="R12" s="100"/>
      <c r="S12" s="97"/>
      <c r="T12" s="98" t="str">
        <f t="array" ref="T12">IF(S12="","",INDEX(Herbs!$J:$J,MATCH(S12,Herbs!$B:$B,0)))</f>
        <v/>
      </c>
      <c r="U12" s="98">
        <f t="array" ref="U12">IF(S12:S632="",0, INDEX(Herbs!A:A,MATCH(S12,Herbs!B:B,0)))</f>
        <v>0</v>
      </c>
      <c r="V12" s="100" t="str">
        <f t="array" ref="V12">IF(S12="","", SWITCH(INDEX(Herbs!$A:$A,MATCH(S12,Herbs!$B:$B,0)),1,1,2,3,3,9,4,36,5,180,6,1080,0)*R12)</f>
        <v/>
      </c>
      <c r="W12" s="101" t="str">
        <f t="array" ref="W12">IF(S12="","",INDEX(Herbs!$G:$G,MATCH(S12,Herbs!$B:$B,0)))</f>
        <v/>
      </c>
    </row>
    <row r="13" ht="41.25" customHeight="1">
      <c r="A13" s="82" t="s">
        <v>199</v>
      </c>
      <c r="B13" s="83">
        <v>2.0</v>
      </c>
      <c r="C13" s="84" t="s">
        <v>203</v>
      </c>
      <c r="D13" s="85" t="str">
        <f>C13</f>
        <v>Lesser Healing Elixir</v>
      </c>
      <c r="E13" s="85" t="s">
        <v>320</v>
      </c>
      <c r="F13" s="86">
        <v>6.0</v>
      </c>
      <c r="G13" s="87" t="s">
        <v>357</v>
      </c>
      <c r="H13" s="88" t="str">
        <f t="array" ref="H13">IF(G13="","",INDEX(Herbs!$J:$J,MATCH(G13,Herbs!$B:$B,0)))</f>
        <v/>
      </c>
      <c r="I13" s="13">
        <f t="array" ref="I13">IF(G13:G632="",0, INDEX(Herbs!A:A,MATCH(G13,Herbs!B:B,0)))</f>
        <v>1</v>
      </c>
      <c r="J13" s="89">
        <f t="array" ref="J13">IF(G13="","", SWITCH(INDEX(Herbs!$A:$A,MATCH(G13,Herbs!$B:$B,0)),1,1,2,3,3,9,4,36,5,180,6,1080,0)*F13)</f>
        <v>6</v>
      </c>
      <c r="K13" s="90" t="str">
        <f t="array" ref="K13">IF(G13="","",INDEX(Herbs!$C:$C,MATCH(G13,Herbs!$B:$B,0)))</f>
        <v>Mending</v>
      </c>
      <c r="L13" s="86">
        <v>2.0</v>
      </c>
      <c r="M13" s="87" t="s">
        <v>344</v>
      </c>
      <c r="N13" s="88" t="str">
        <f t="array" ref="N13">IF(M13="","",INDEX(Herbs!$J:$J,MATCH(M13,Herbs!$B:$B,0)))</f>
        <v/>
      </c>
      <c r="O13" s="88">
        <f t="array" ref="O13">IF(M13:M632="",0, INDEX(Herbs!A:A,MATCH(M13,Herbs!B:B,0)))</f>
        <v>2</v>
      </c>
      <c r="P13" s="89">
        <f t="array" ref="P13">IF(M13="","", SWITCH(INDEX(Herbs!$A:$A,MATCH(M13,Herbs!$B:$B,0)),1,1,2,3,3,9,4,36,5,180,6,1080,0)*L13)</f>
        <v>6</v>
      </c>
      <c r="Q13" s="90" t="str">
        <f t="array" ref="Q13">IF(M13="","",INDEX(Herbs!$C:$C,MATCH(M13,Herbs!$B:$B,0)))</f>
        <v>Mending</v>
      </c>
      <c r="R13" s="89"/>
      <c r="S13" s="91"/>
      <c r="T13" s="88" t="str">
        <f t="array" ref="T13">IF(S13="","",INDEX(Herbs!$J:$J,MATCH(S13,Herbs!$B:$B,0)))</f>
        <v/>
      </c>
      <c r="U13" s="88">
        <f t="array" ref="U13">IF(S13:S632="",0, INDEX(Herbs!A:A,MATCH(S13,Herbs!B:B,0)))</f>
        <v>0</v>
      </c>
      <c r="V13" s="89" t="str">
        <f t="array" ref="V13">IF(S13="","", SWITCH(INDEX(Herbs!$A:$A,MATCH(S13,Herbs!$B:$B,0)),1,1,2,3,3,9,4,36,5,180,6,1080,0)*R13)</f>
        <v/>
      </c>
      <c r="W13" s="90" t="str">
        <f t="array" ref="W13">IF(S13="","",INDEX(Herbs!$C:$C,MATCH(S13,Herbs!$B:$B,0)))</f>
        <v/>
      </c>
    </row>
    <row r="14" ht="41.25" customHeight="1">
      <c r="C14" s="75"/>
      <c r="D14" s="85" t="str">
        <f>C13</f>
        <v>Lesser Healing Elixir</v>
      </c>
      <c r="E14" s="85" t="s">
        <v>322</v>
      </c>
      <c r="F14" s="89"/>
      <c r="G14" s="91"/>
      <c r="H14" s="88" t="str">
        <f t="array" ref="H14">IF(G14="","",INDEX(Herbs!$J:$J,MATCH(G14,Herbs!$B:$B,0)))</f>
        <v/>
      </c>
      <c r="I14" s="13">
        <f t="array" ref="I14">IF(G14:G632="",0, INDEX(Herbs!A:A,MATCH(G14,Herbs!B:B,0)))</f>
        <v>0</v>
      </c>
      <c r="J14" s="89" t="str">
        <f t="array" ref="J14">IF(G14="","", SWITCH(INDEX(Herbs!$A:$A,MATCH(G14,Herbs!$B:$B,0)),1,1,2,3,3,9,4,36,5,180,6,1080,0)*F14)</f>
        <v/>
      </c>
      <c r="K14" s="90" t="str">
        <f t="array" ref="K14">IF(G14="","",INDEX(Herbs!$C:$C,MATCH(G14,Herbs!$B:$B,0)))</f>
        <v/>
      </c>
      <c r="L14" s="89"/>
      <c r="M14" s="91"/>
      <c r="N14" s="88" t="str">
        <f t="array" ref="N14">IF(M14="","",INDEX(Herbs!$J:$J,MATCH(M14,Herbs!$B:$B,0)))</f>
        <v/>
      </c>
      <c r="O14" s="88">
        <f t="array" ref="O14">IF(M14:M632="",0, INDEX(Herbs!A:A,MATCH(M14,Herbs!B:B,0)))</f>
        <v>0</v>
      </c>
      <c r="P14" s="89" t="str">
        <f t="array" ref="P14">IF(M14="","", SWITCH(INDEX(Herbs!$A:$A,MATCH(M14,Herbs!$B:$B,0)),1,1,2,3,3,9,4,36,5,180,6,1080,0)*L14)</f>
        <v/>
      </c>
      <c r="Q14" s="90" t="str">
        <f t="array" ref="Q14">IF(M14="","",INDEX(Herbs!$C:$C,MATCH(M14,Herbs!$B:$B,0)))</f>
        <v/>
      </c>
      <c r="R14" s="89"/>
      <c r="S14" s="91"/>
      <c r="T14" s="88" t="str">
        <f t="array" ref="T14">IF(S14="","",INDEX(Herbs!$J:$J,MATCH(S14,Herbs!$B:$B,0)))</f>
        <v/>
      </c>
      <c r="U14" s="88">
        <f t="array" ref="U14">IF(S14:S632="",0, INDEX(Herbs!A:A,MATCH(S14,Herbs!B:B,0)))</f>
        <v>0</v>
      </c>
      <c r="V14" s="89" t="str">
        <f t="array" ref="V14">IF(S14="","", SWITCH(INDEX(Herbs!$A:$A,MATCH(S14,Herbs!$B:$B,0)),1,1,2,3,3,9,4,36,5,180,6,1080,0)*R14)</f>
        <v/>
      </c>
      <c r="W14" s="90" t="str">
        <f t="array" ref="W14">IF(S14="","",INDEX(Herbs!$C:$C,MATCH(S14,Herbs!$B:$B,0)))</f>
        <v/>
      </c>
    </row>
    <row r="15" ht="41.25" customHeight="1">
      <c r="C15" s="75"/>
      <c r="D15" s="85" t="str">
        <f>C13</f>
        <v>Lesser Healing Elixir</v>
      </c>
      <c r="E15" s="73" t="s">
        <v>323</v>
      </c>
      <c r="F15" s="86">
        <v>3.0</v>
      </c>
      <c r="G15" s="87" t="s">
        <v>341</v>
      </c>
      <c r="H15" s="88" t="str">
        <f t="array" ref="H15">IF(G15="","",INDEX(Herbs!$J:$J,MATCH(G15,Herbs!$B:$B,0)))</f>
        <v/>
      </c>
      <c r="I15" s="13">
        <f t="array" ref="I15">IF(G15:G632="",0, INDEX(Herbs!A:A,MATCH(G15,Herbs!B:B,0)))</f>
        <v>1</v>
      </c>
      <c r="J15" s="89">
        <f t="array" ref="J15">IF(G15="","", SWITCH(INDEX(Herbs!$A:$A,MATCH(G15,Herbs!$B:$B,0)),1,1,2,3,3,9,4,36,5,180,6,1080,0)*F15)</f>
        <v>3</v>
      </c>
      <c r="K15" s="90" t="str">
        <f t="array" ref="K15">IF(G15="","",INDEX(Herbs!$E:$E,MATCH(G15,Herbs!$B:$B,0)))</f>
        <v>Enforcing</v>
      </c>
      <c r="L15" s="86">
        <v>1.0</v>
      </c>
      <c r="M15" s="87" t="s">
        <v>356</v>
      </c>
      <c r="N15" s="88" t="str">
        <f t="array" ref="N15">IF(M15="","",INDEX(Herbs!$J:$J,MATCH(M15,Herbs!$B:$B,0)))</f>
        <v/>
      </c>
      <c r="O15" s="88">
        <f t="array" ref="O15">IF(M15:M632="",0, INDEX(Herbs!A:A,MATCH(M15,Herbs!B:B,0)))</f>
        <v>2</v>
      </c>
      <c r="P15" s="89">
        <f t="array" ref="P15">IF(M15="","", SWITCH(INDEX(Herbs!$A:$A,MATCH(M15,Herbs!$B:$B,0)),1,1,2,3,3,9,4,36,5,180,6,1080,0)*L15)</f>
        <v>3</v>
      </c>
      <c r="Q15" s="90" t="str">
        <f t="array" ref="Q15">IF(M15="","",INDEX(Herbs!$E:$E,MATCH(M15,Herbs!$B:$B,0)))</f>
        <v>Enforcing</v>
      </c>
      <c r="R15" s="89"/>
      <c r="S15" s="91"/>
      <c r="T15" s="88" t="str">
        <f t="array" ref="T15">IF(S15="","",INDEX(Herbs!$J:$J,MATCH(S15,Herbs!$B:$B,0)))</f>
        <v/>
      </c>
      <c r="U15" s="88">
        <f t="array" ref="U15">IF(S15:S632="",0, INDEX(Herbs!A:A,MATCH(S15,Herbs!B:B,0)))</f>
        <v>0</v>
      </c>
      <c r="V15" s="89" t="str">
        <f t="array" ref="V15">IF(S15="","", SWITCH(INDEX(Herbs!$A:$A,MATCH(S15,Herbs!$B:$B,0)),1,1,2,3,3,9,4,36,5,180,6,1080,0)*R15)</f>
        <v/>
      </c>
      <c r="W15" s="90" t="str">
        <f t="array" ref="W15">IF(S15="","",INDEX(Herbs!$E:$E,MATCH(S15,Herbs!$B:$B,0)))</f>
        <v/>
      </c>
    </row>
    <row r="16" ht="41.25" customHeight="1">
      <c r="C16" s="75"/>
      <c r="D16" s="85" t="str">
        <f>C13</f>
        <v>Lesser Healing Elixir</v>
      </c>
      <c r="E16" s="73" t="s">
        <v>325</v>
      </c>
      <c r="F16" s="89"/>
      <c r="G16" s="91"/>
      <c r="H16" s="88" t="str">
        <f t="array" ref="H16">IF(G16="","",INDEX(Herbs!$J:$J,MATCH(G16,Herbs!$B:$B,0)))</f>
        <v/>
      </c>
      <c r="I16" s="13">
        <f t="array" ref="I16">IF(G16:G632="",0, INDEX(Herbs!A:A,MATCH(G16,Herbs!B:B,0)))</f>
        <v>0</v>
      </c>
      <c r="J16" s="89" t="str">
        <f t="array" ref="J16">IF(G16="","", SWITCH(INDEX(Herbs!$A:$A,MATCH(G16,Herbs!$B:$B,0)),1,1,2,3,3,9,4,36,5,180,6,1080,0)*F16)</f>
        <v/>
      </c>
      <c r="K16" s="90" t="str">
        <f t="array" ref="K16">IF(G16="","",INDEX(Herbs!$E:$E,MATCH(G16,Herbs!$B:$B,0)))</f>
        <v/>
      </c>
      <c r="L16" s="89"/>
      <c r="M16" s="91"/>
      <c r="N16" s="88" t="str">
        <f t="array" ref="N16">IF(M16="","",INDEX(Herbs!$J:$J,MATCH(M16,Herbs!$B:$B,0)))</f>
        <v/>
      </c>
      <c r="O16" s="88">
        <f t="array" ref="O16">IF(M16:M632="",0, INDEX(Herbs!A:A,MATCH(M16,Herbs!B:B,0)))</f>
        <v>0</v>
      </c>
      <c r="P16" s="89" t="str">
        <f t="array" ref="P16">IF(M16="","", SWITCH(INDEX(Herbs!$A:$A,MATCH(M16,Herbs!$B:$B,0)),1,1,2,3,3,9,4,36,5,180,6,1080,0)*L16)</f>
        <v/>
      </c>
      <c r="Q16" s="90" t="str">
        <f t="array" ref="Q16">IF(M16="","",INDEX(Herbs!$E:$E,MATCH(M16,Herbs!$B:$B,0)))</f>
        <v/>
      </c>
      <c r="R16" s="89"/>
      <c r="S16" s="91"/>
      <c r="T16" s="88" t="str">
        <f t="array" ref="T16">IF(S16="","",INDEX(Herbs!$J:$J,MATCH(S16,Herbs!$B:$B,0)))</f>
        <v/>
      </c>
      <c r="U16" s="88">
        <f t="array" ref="U16">IF(S16:S632="",0, INDEX(Herbs!A:A,MATCH(S16,Herbs!B:B,0)))</f>
        <v>0</v>
      </c>
      <c r="V16" s="89" t="str">
        <f t="array" ref="V16">IF(S16="","", SWITCH(INDEX(Herbs!$A:$A,MATCH(S16,Herbs!$B:$B,0)),1,1,2,3,3,9,4,36,5,180,6,1080,0)*R16)</f>
        <v/>
      </c>
      <c r="W16" s="90" t="str">
        <f t="array" ref="W16">IF(S16="","",INDEX(Herbs!$E:$E,MATCH(S16,Herbs!$B:$B,0)))</f>
        <v/>
      </c>
    </row>
    <row r="17" ht="41.25" customHeight="1">
      <c r="A17" s="92"/>
      <c r="B17" s="92"/>
      <c r="C17" s="93"/>
      <c r="D17" s="94" t="str">
        <f>C13</f>
        <v>Lesser Healing Elixir</v>
      </c>
      <c r="E17" s="95" t="s">
        <v>326</v>
      </c>
      <c r="F17" s="96">
        <v>1.0</v>
      </c>
      <c r="G17" s="97" t="s">
        <v>346</v>
      </c>
      <c r="H17" s="98" t="str">
        <f t="array" ref="H17">IF(G17="","",INDEX(Herbs!$J:$J,MATCH(G17,Herbs!$B:$B,0)))</f>
        <v/>
      </c>
      <c r="I17" s="99">
        <f t="array" ref="I17">IF(G17:G632="",0, INDEX(Herbs!A:A,MATCH(G17,Herbs!B:B,0)))</f>
        <v>2</v>
      </c>
      <c r="J17" s="100">
        <f t="array" ref="J17">IF(G17="","", SWITCH(INDEX(Herbs!$A:$A,MATCH(G17,Herbs!$B:$B,0)),1,1,2,3,3,9,4,36,5,180,6,1080,0)*F17)</f>
        <v>3</v>
      </c>
      <c r="K17" s="101" t="str">
        <f t="array" ref="K17">IF(G17="","",INDEX(Herbs!$G:$G,MATCH(G17,Herbs!$B:$B,0)))</f>
        <v>Balanced</v>
      </c>
      <c r="L17" s="96">
        <v>1.0</v>
      </c>
      <c r="M17" s="97" t="s">
        <v>348</v>
      </c>
      <c r="N17" s="98" t="str">
        <f t="array" ref="N17">IF(M17="","",INDEX(Herbs!$J:$J,MATCH(M17,Herbs!$B:$B,0)))</f>
        <v/>
      </c>
      <c r="O17" s="98">
        <f t="array" ref="O17">IF(M17:M632="",0, INDEX(Herbs!A:A,MATCH(M17,Herbs!B:B,0)))</f>
        <v>2</v>
      </c>
      <c r="P17" s="100">
        <f t="array" ref="P17">IF(M17="","", SWITCH(INDEX(Herbs!$A:$A,MATCH(M17,Herbs!$B:$B,0)),1,1,2,3,3,9,4,36,5,180,6,1080,0)*L17)</f>
        <v>3</v>
      </c>
      <c r="Q17" s="101" t="str">
        <f t="array" ref="Q17">IF(M17="","",INDEX(Herbs!$G:$G,MATCH(M17,Herbs!$B:$B,0)))</f>
        <v>Balanced</v>
      </c>
      <c r="R17" s="100"/>
      <c r="S17" s="97"/>
      <c r="T17" s="98" t="str">
        <f t="array" ref="T17">IF(S17="","",INDEX(Herbs!$J:$J,MATCH(S17,Herbs!$B:$B,0)))</f>
        <v/>
      </c>
      <c r="U17" s="98">
        <f t="array" ref="U17">IF(S17:S632="",0, INDEX(Herbs!A:A,MATCH(S17,Herbs!B:B,0)))</f>
        <v>0</v>
      </c>
      <c r="V17" s="100" t="str">
        <f t="array" ref="V17">IF(S17="","", SWITCH(INDEX(Herbs!$A:$A,MATCH(S17,Herbs!$B:$B,0)),1,1,2,3,3,9,4,36,5,180,6,1080,0)*R17)</f>
        <v/>
      </c>
      <c r="W17" s="101" t="str">
        <f t="array" ref="W17">IF(S17="","",INDEX(Herbs!$G:$G,MATCH(S17,Herbs!$B:$B,0)))</f>
        <v/>
      </c>
    </row>
    <row r="18" ht="41.25" customHeight="1">
      <c r="A18" s="82" t="s">
        <v>199</v>
      </c>
      <c r="B18" s="83">
        <v>2.0</v>
      </c>
      <c r="C18" s="84" t="s">
        <v>205</v>
      </c>
      <c r="D18" s="85" t="str">
        <f>C18</f>
        <v>Moderate Healing Elixir</v>
      </c>
      <c r="E18" s="85" t="s">
        <v>320</v>
      </c>
      <c r="F18" s="86">
        <v>1.0</v>
      </c>
      <c r="G18" s="87" t="s">
        <v>352</v>
      </c>
      <c r="H18" s="88" t="str">
        <f t="array" ref="H18">IF(G18="","",INDEX(Herbs!$J:$J,MATCH(G18,Herbs!$B:$B,0)))</f>
        <v/>
      </c>
      <c r="I18" s="13">
        <f t="array" ref="I18">IF(G18:G632="",0, INDEX(Herbs!A:A,MATCH(G18,Herbs!B:B,0)))</f>
        <v>2</v>
      </c>
      <c r="J18" s="89">
        <f t="array" ref="J18">IF(G18="","", SWITCH(INDEX(Herbs!$A:$A,MATCH(G18,Herbs!$B:$B,0)),1,1,2,3,3,9,4,36,5,180,6,1080,0)*F18)</f>
        <v>3</v>
      </c>
      <c r="K18" s="90" t="str">
        <f t="array" ref="K18">IF(G18="","",INDEX(Herbs!$C:$C,MATCH(G18,Herbs!$B:$B,0)))</f>
        <v>Mending</v>
      </c>
      <c r="L18" s="89"/>
      <c r="M18" s="91"/>
      <c r="N18" s="88" t="str">
        <f t="array" ref="N18">IF(M18="","",INDEX(Herbs!$J:$J,MATCH(M18,Herbs!$B:$B,0)))</f>
        <v/>
      </c>
      <c r="O18" s="88">
        <f t="array" ref="O18">IF(M18:M632="",0, INDEX(Herbs!A:A,MATCH(M18,Herbs!B:B,0)))</f>
        <v>0</v>
      </c>
      <c r="P18" s="89" t="str">
        <f t="array" ref="P18">IF(M18="","", SWITCH(INDEX(Herbs!$A:$A,MATCH(M18,Herbs!$B:$B,0)),1,1,2,3,3,9,4,36,5,180,6,1080,0)*L18)</f>
        <v/>
      </c>
      <c r="Q18" s="90" t="str">
        <f t="array" ref="Q18">IF(M18="","",INDEX(Herbs!$C:$C,MATCH(M18,Herbs!$B:$B,0)))</f>
        <v/>
      </c>
      <c r="R18" s="89"/>
      <c r="S18" s="91"/>
      <c r="T18" s="88" t="str">
        <f t="array" ref="T18">IF(S18="","",INDEX(Herbs!$J:$J,MATCH(S18,Herbs!$B:$B,0)))</f>
        <v/>
      </c>
      <c r="U18" s="88">
        <f t="array" ref="U18">IF(S18:S632="",0, INDEX(Herbs!A:A,MATCH(S18,Herbs!B:B,0)))</f>
        <v>0</v>
      </c>
      <c r="V18" s="89" t="str">
        <f t="array" ref="V18">IF(S18="","", SWITCH(INDEX(Herbs!$A:$A,MATCH(S18,Herbs!$B:$B,0)),1,1,2,3,3,9,4,36,5,180,6,1080,0)*R18)</f>
        <v/>
      </c>
      <c r="W18" s="90" t="str">
        <f t="array" ref="W18">IF(S18="","",INDEX(Herbs!$C:$C,MATCH(S18,Herbs!$B:$B,0)))</f>
        <v/>
      </c>
    </row>
    <row r="19" ht="41.25" customHeight="1">
      <c r="C19" s="75"/>
      <c r="D19" s="85" t="str">
        <f>C18</f>
        <v>Moderate Healing Elixir</v>
      </c>
      <c r="E19" s="85" t="s">
        <v>322</v>
      </c>
      <c r="F19" s="89"/>
      <c r="G19" s="91"/>
      <c r="H19" s="88" t="str">
        <f t="array" ref="H19">IF(G19="","",INDEX(Herbs!$J:$J,MATCH(G19,Herbs!$B:$B,0)))</f>
        <v/>
      </c>
      <c r="I19" s="13">
        <f t="array" ref="I19">IF(G19:G632="",0, INDEX(Herbs!A:A,MATCH(G19,Herbs!B:B,0)))</f>
        <v>0</v>
      </c>
      <c r="J19" s="89" t="str">
        <f t="array" ref="J19">IF(G19="","", SWITCH(INDEX(Herbs!$A:$A,MATCH(G19,Herbs!$B:$B,0)),1,1,2,3,3,9,4,36,5,180,6,1080,0)*F19)</f>
        <v/>
      </c>
      <c r="K19" s="90" t="str">
        <f t="array" ref="K19">IF(G19="","",INDEX(Herbs!$C:$C,MATCH(G19,Herbs!$B:$B,0)))</f>
        <v/>
      </c>
      <c r="L19" s="89"/>
      <c r="M19" s="91"/>
      <c r="N19" s="88" t="str">
        <f t="array" ref="N19">IF(M19="","",INDEX(Herbs!$J:$J,MATCH(M19,Herbs!$B:$B,0)))</f>
        <v/>
      </c>
      <c r="O19" s="88">
        <f t="array" ref="O19">IF(M19:M632="",0, INDEX(Herbs!A:A,MATCH(M19,Herbs!B:B,0)))</f>
        <v>0</v>
      </c>
      <c r="P19" s="89" t="str">
        <f t="array" ref="P19">IF(M19="","", SWITCH(INDEX(Herbs!$A:$A,MATCH(M19,Herbs!$B:$B,0)),1,1,2,3,3,9,4,36,5,180,6,1080,0)*L19)</f>
        <v/>
      </c>
      <c r="Q19" s="90" t="str">
        <f t="array" ref="Q19">IF(M19="","",INDEX(Herbs!$C:$C,MATCH(M19,Herbs!$B:$B,0)))</f>
        <v/>
      </c>
      <c r="R19" s="89"/>
      <c r="S19" s="91"/>
      <c r="T19" s="88" t="str">
        <f t="array" ref="T19">IF(S19="","",INDEX(Herbs!$J:$J,MATCH(S19,Herbs!$B:$B,0)))</f>
        <v/>
      </c>
      <c r="U19" s="88">
        <f t="array" ref="U19">IF(S19:S632="",0, INDEX(Herbs!A:A,MATCH(S19,Herbs!B:B,0)))</f>
        <v>0</v>
      </c>
      <c r="V19" s="89" t="str">
        <f t="array" ref="V19">IF(S19="","", SWITCH(INDEX(Herbs!$A:$A,MATCH(S19,Herbs!$B:$B,0)),1,1,2,3,3,9,4,36,5,180,6,1080,0)*R19)</f>
        <v/>
      </c>
      <c r="W19" s="90" t="str">
        <f t="array" ref="W19">IF(S19="","",INDEX(Herbs!$C:$C,MATCH(S19,Herbs!$B:$B,0)))</f>
        <v/>
      </c>
    </row>
    <row r="20" ht="41.25" customHeight="1">
      <c r="C20" s="75"/>
      <c r="D20" s="85" t="str">
        <f>C18</f>
        <v>Moderate Healing Elixir</v>
      </c>
      <c r="E20" s="73" t="s">
        <v>323</v>
      </c>
      <c r="F20" s="86">
        <v>6.0</v>
      </c>
      <c r="G20" s="87" t="s">
        <v>351</v>
      </c>
      <c r="H20" s="88" t="str">
        <f t="array" ref="H20">IF(G20="","",INDEX(Herbs!$J:$J,MATCH(G20,Herbs!$B:$B,0)))</f>
        <v/>
      </c>
      <c r="I20" s="13">
        <f t="array" ref="I20">IF(G20:G632="",0, INDEX(Herbs!A:A,MATCH(G20,Herbs!B:B,0)))</f>
        <v>2</v>
      </c>
      <c r="J20" s="89">
        <f t="array" ref="J20">IF(G20="","", SWITCH(INDEX(Herbs!$A:$A,MATCH(G20,Herbs!$B:$B,0)),1,1,2,3,3,9,4,36,5,180,6,1080,0)*F20)</f>
        <v>18</v>
      </c>
      <c r="K20" s="90" t="str">
        <f t="array" ref="K20">IF(G20="","",INDEX(Herbs!$E:$E,MATCH(G20,Herbs!$B:$B,0)))</f>
        <v>Strengthening</v>
      </c>
      <c r="L20" s="89"/>
      <c r="M20" s="91"/>
      <c r="N20" s="88" t="str">
        <f t="array" ref="N20">IF(M20="","",INDEX(Herbs!$J:$J,MATCH(M20,Herbs!$B:$B,0)))</f>
        <v/>
      </c>
      <c r="O20" s="88">
        <f t="array" ref="O20">IF(M20:M632="",0, INDEX(Herbs!A:A,MATCH(M20,Herbs!B:B,0)))</f>
        <v>0</v>
      </c>
      <c r="P20" s="89" t="str">
        <f t="array" ref="P20">IF(M20="","", SWITCH(INDEX(Herbs!$A:$A,MATCH(M20,Herbs!$B:$B,0)),1,1,2,3,3,9,4,36,5,180,6,1080,0)*L20)</f>
        <v/>
      </c>
      <c r="Q20" s="90" t="str">
        <f t="array" ref="Q20">IF(M20="","",INDEX(Herbs!$E:$E,MATCH(M20,Herbs!$B:$B,0)))</f>
        <v/>
      </c>
      <c r="R20" s="89"/>
      <c r="S20" s="91"/>
      <c r="T20" s="88" t="str">
        <f t="array" ref="T20">IF(S20="","",INDEX(Herbs!$J:$J,MATCH(S20,Herbs!$B:$B,0)))</f>
        <v/>
      </c>
      <c r="U20" s="88">
        <f t="array" ref="U20">IF(S20:S632="",0, INDEX(Herbs!A:A,MATCH(S20,Herbs!B:B,0)))</f>
        <v>0</v>
      </c>
      <c r="V20" s="89" t="str">
        <f t="array" ref="V20">IF(S20="","", SWITCH(INDEX(Herbs!$A:$A,MATCH(S20,Herbs!$B:$B,0)),1,1,2,3,3,9,4,36,5,180,6,1080,0)*R20)</f>
        <v/>
      </c>
      <c r="W20" s="90" t="str">
        <f t="array" ref="W20">IF(S20="","",INDEX(Herbs!$E:$E,MATCH(S20,Herbs!$B:$B,0)))</f>
        <v/>
      </c>
    </row>
    <row r="21" ht="41.25" customHeight="1">
      <c r="C21" s="75"/>
      <c r="D21" s="85" t="str">
        <f>C18</f>
        <v>Moderate Healing Elixir</v>
      </c>
      <c r="E21" s="73" t="s">
        <v>325</v>
      </c>
      <c r="F21" s="89"/>
      <c r="G21" s="91"/>
      <c r="H21" s="88" t="str">
        <f t="array" ref="H21">IF(G21="","",INDEX(Herbs!$J:$J,MATCH(G21,Herbs!$B:$B,0)))</f>
        <v/>
      </c>
      <c r="I21" s="13">
        <f t="array" ref="I21">IF(G21:G632="",0, INDEX(Herbs!A:A,MATCH(G21,Herbs!B:B,0)))</f>
        <v>0</v>
      </c>
      <c r="J21" s="89" t="str">
        <f t="array" ref="J21">IF(G21="","", SWITCH(INDEX(Herbs!$A:$A,MATCH(G21,Herbs!$B:$B,0)),1,1,2,3,3,9,4,36,5,180,6,1080,0)*F21)</f>
        <v/>
      </c>
      <c r="K21" s="90" t="str">
        <f t="array" ref="K21">IF(G21="","",INDEX(Herbs!$E:$E,MATCH(G21,Herbs!$B:$B,0)))</f>
        <v/>
      </c>
      <c r="L21" s="89"/>
      <c r="M21" s="91"/>
      <c r="N21" s="88" t="str">
        <f t="array" ref="N21">IF(M21="","",INDEX(Herbs!$J:$J,MATCH(M21,Herbs!$B:$B,0)))</f>
        <v/>
      </c>
      <c r="O21" s="88">
        <f t="array" ref="O21">IF(M21:M632="",0, INDEX(Herbs!A:A,MATCH(M21,Herbs!B:B,0)))</f>
        <v>0</v>
      </c>
      <c r="P21" s="89" t="str">
        <f t="array" ref="P21">IF(M21="","", SWITCH(INDEX(Herbs!$A:$A,MATCH(M21,Herbs!$B:$B,0)),1,1,2,3,3,9,4,36,5,180,6,1080,0)*L21)</f>
        <v/>
      </c>
      <c r="Q21" s="90" t="str">
        <f t="array" ref="Q21">IF(M21="","",INDEX(Herbs!$E:$E,MATCH(M21,Herbs!$B:$B,0)))</f>
        <v/>
      </c>
      <c r="R21" s="89"/>
      <c r="S21" s="91"/>
      <c r="T21" s="88" t="str">
        <f t="array" ref="T21">IF(S21="","",INDEX(Herbs!$J:$J,MATCH(S21,Herbs!$B:$B,0)))</f>
        <v/>
      </c>
      <c r="U21" s="88">
        <f t="array" ref="U21">IF(S21:S632="",0, INDEX(Herbs!A:A,MATCH(S21,Herbs!B:B,0)))</f>
        <v>0</v>
      </c>
      <c r="V21" s="89" t="str">
        <f t="array" ref="V21">IF(S21="","", SWITCH(INDEX(Herbs!$A:$A,MATCH(S21,Herbs!$B:$B,0)),1,1,2,3,3,9,4,36,5,180,6,1080,0)*R21)</f>
        <v/>
      </c>
      <c r="W21" s="90" t="str">
        <f t="array" ref="W21">IF(S21="","",INDEX(Herbs!$E:$E,MATCH(S21,Herbs!$B:$B,0)))</f>
        <v/>
      </c>
    </row>
    <row r="22" ht="41.25" customHeight="1">
      <c r="A22" s="92"/>
      <c r="B22" s="92"/>
      <c r="C22" s="93"/>
      <c r="D22" s="94" t="str">
        <f>C18</f>
        <v>Moderate Healing Elixir</v>
      </c>
      <c r="E22" s="95" t="s">
        <v>326</v>
      </c>
      <c r="F22" s="96">
        <v>1.0</v>
      </c>
      <c r="G22" s="97" t="s">
        <v>324</v>
      </c>
      <c r="H22" s="98" t="str">
        <f t="array" ref="H22">IF(G22="","",INDEX(Herbs!$J:$J,MATCH(G22,Herbs!$B:$B,0)))</f>
        <v/>
      </c>
      <c r="I22" s="99">
        <f t="array" ref="I22">IF(G22:G632="",0, INDEX(Herbs!A:A,MATCH(G22,Herbs!B:B,0)))</f>
        <v>2</v>
      </c>
      <c r="J22" s="100">
        <f t="array" ref="J22">IF(G22="","", SWITCH(INDEX(Herbs!$A:$A,MATCH(G22,Herbs!$B:$B,0)),1,1,2,3,3,9,4,36,5,180,6,1080,0)*F22)</f>
        <v>3</v>
      </c>
      <c r="K22" s="101" t="str">
        <f t="array" ref="K22">IF(G22="","",INDEX(Herbs!$G:$G,MATCH(G22,Herbs!$B:$B,0)))</f>
        <v>Heat</v>
      </c>
      <c r="L22" s="100"/>
      <c r="M22" s="97"/>
      <c r="N22" s="98" t="str">
        <f t="array" ref="N22">IF(M22="","",INDEX(Herbs!$J:$J,MATCH(M22,Herbs!$B:$B,0)))</f>
        <v/>
      </c>
      <c r="O22" s="98">
        <f t="array" ref="O22">IF(M22:M632="",0, INDEX(Herbs!A:A,MATCH(M22,Herbs!B:B,0)))</f>
        <v>0</v>
      </c>
      <c r="P22" s="100" t="str">
        <f t="array" ref="P22">IF(M22="","", SWITCH(INDEX(Herbs!$A:$A,MATCH(M22,Herbs!$B:$B,0)),1,1,2,3,3,9,4,36,5,180,6,1080,0)*L22)</f>
        <v/>
      </c>
      <c r="Q22" s="101" t="str">
        <f t="array" ref="Q22">IF(M22="","",INDEX(Herbs!$G:$G,MATCH(M22,Herbs!$B:$B,0)))</f>
        <v/>
      </c>
      <c r="R22" s="100"/>
      <c r="S22" s="97"/>
      <c r="T22" s="98" t="str">
        <f t="array" ref="T22">IF(S22="","",INDEX(Herbs!$J:$J,MATCH(S22,Herbs!$B:$B,0)))</f>
        <v/>
      </c>
      <c r="U22" s="98">
        <f t="array" ref="U22">IF(S22:S632="",0, INDEX(Herbs!A:A,MATCH(S22,Herbs!B:B,0)))</f>
        <v>0</v>
      </c>
      <c r="V22" s="100" t="str">
        <f t="array" ref="V22">IF(S22="","", SWITCH(INDEX(Herbs!$A:$A,MATCH(S22,Herbs!$B:$B,0)),1,1,2,3,3,9,4,36,5,180,6,1080,0)*R22)</f>
        <v/>
      </c>
      <c r="W22" s="101" t="str">
        <f t="array" ref="W22">IF(S22="","",INDEX(Herbs!$G:$G,MATCH(S22,Herbs!$B:$B,0)))</f>
        <v/>
      </c>
    </row>
    <row r="23" ht="41.25" customHeight="1">
      <c r="A23" s="82" t="s">
        <v>199</v>
      </c>
      <c r="B23" s="83">
        <v>3.0</v>
      </c>
      <c r="C23" s="84" t="s">
        <v>207</v>
      </c>
      <c r="D23" s="85" t="str">
        <f>C23</f>
        <v>Greater Healing Elixir</v>
      </c>
      <c r="E23" s="85" t="s">
        <v>320</v>
      </c>
      <c r="F23" s="86">
        <v>2.0</v>
      </c>
      <c r="G23" s="87" t="s">
        <v>352</v>
      </c>
      <c r="H23" s="88" t="str">
        <f t="array" ref="H23">IF(G23="","",INDEX(Herbs!$J:$J,MATCH(G23,Herbs!$B:$B,0)))</f>
        <v/>
      </c>
      <c r="I23" s="13">
        <f t="array" ref="I23">IF(G23:G632="",0, INDEX(Herbs!A:A,MATCH(G23,Herbs!B:B,0)))</f>
        <v>2</v>
      </c>
      <c r="J23" s="89">
        <f t="array" ref="J23">IF(G23="","", SWITCH(INDEX(Herbs!$A:$A,MATCH(G23,Herbs!$B:$B,0)),1,1,2,3,3,9,4,36,5,180,6,1080,0)*F23)</f>
        <v>6</v>
      </c>
      <c r="K23" s="90" t="str">
        <f t="array" ref="K23">IF(G23="","",INDEX(Herbs!$C:$C,MATCH(G23,Herbs!$B:$B,0)))</f>
        <v>Mending</v>
      </c>
      <c r="L23" s="86">
        <v>2.0</v>
      </c>
      <c r="M23" s="87" t="s">
        <v>344</v>
      </c>
      <c r="N23" s="88" t="str">
        <f t="array" ref="N23">IF(M23="","",INDEX(Herbs!$J:$J,MATCH(M23,Herbs!$B:$B,0)))</f>
        <v/>
      </c>
      <c r="O23" s="88">
        <f t="array" ref="O23">IF(M23:M632="",0, INDEX(Herbs!A:A,MATCH(M23,Herbs!B:B,0)))</f>
        <v>2</v>
      </c>
      <c r="P23" s="89">
        <f t="array" ref="P23">IF(M23="","", SWITCH(INDEX(Herbs!$A:$A,MATCH(M23,Herbs!$B:$B,0)),1,1,2,3,3,9,4,36,5,180,6,1080,0)*L23)</f>
        <v>6</v>
      </c>
      <c r="Q23" s="90" t="str">
        <f t="array" ref="Q23">IF(M23="","",INDEX(Herbs!$C:$C,MATCH(M23,Herbs!$B:$B,0)))</f>
        <v>Mending</v>
      </c>
      <c r="R23" s="89"/>
      <c r="S23" s="91"/>
      <c r="T23" s="88" t="str">
        <f t="array" ref="T23">IF(S23="","",INDEX(Herbs!$J:$J,MATCH(S23,Herbs!$B:$B,0)))</f>
        <v/>
      </c>
      <c r="U23" s="88">
        <f t="array" ref="U23">IF(S23:S632="",0, INDEX(Herbs!A:A,MATCH(S23,Herbs!B:B,0)))</f>
        <v>0</v>
      </c>
      <c r="V23" s="89" t="str">
        <f t="array" ref="V23">IF(S23="","", SWITCH(INDEX(Herbs!$A:$A,MATCH(S23,Herbs!$B:$B,0)),1,1,2,3,3,9,4,36,5,180,6,1080,0)*R23)</f>
        <v/>
      </c>
      <c r="W23" s="90" t="str">
        <f t="array" ref="W23">IF(S23="","",INDEX(Herbs!$C:$C,MATCH(S23,Herbs!$B:$B,0)))</f>
        <v/>
      </c>
    </row>
    <row r="24" ht="41.25" customHeight="1">
      <c r="C24" s="75"/>
      <c r="D24" s="85" t="str">
        <f>C23</f>
        <v>Greater Healing Elixir</v>
      </c>
      <c r="E24" s="85" t="s">
        <v>322</v>
      </c>
      <c r="F24" s="89"/>
      <c r="G24" s="91"/>
      <c r="H24" s="88" t="str">
        <f t="array" ref="H24">IF(G24="","",INDEX(Herbs!$J:$J,MATCH(G24,Herbs!$B:$B,0)))</f>
        <v/>
      </c>
      <c r="I24" s="13">
        <f t="array" ref="I24">IF(G24:G632="",0, INDEX(Herbs!A:A,MATCH(G24,Herbs!B:B,0)))</f>
        <v>0</v>
      </c>
      <c r="J24" s="89" t="str">
        <f t="array" ref="J24">IF(G24="","", SWITCH(INDEX(Herbs!$A:$A,MATCH(G24,Herbs!$B:$B,0)),1,1,2,3,3,9,4,36,5,180,6,1080,0)*F24)</f>
        <v/>
      </c>
      <c r="K24" s="90" t="str">
        <f t="array" ref="K24">IF(G24="","",INDEX(Herbs!$C:$C,MATCH(G24,Herbs!$B:$B,0)))</f>
        <v/>
      </c>
      <c r="L24" s="89"/>
      <c r="M24" s="91"/>
      <c r="N24" s="88" t="str">
        <f t="array" ref="N24">IF(M24="","",INDEX(Herbs!$J:$J,MATCH(M24,Herbs!$B:$B,0)))</f>
        <v/>
      </c>
      <c r="O24" s="88">
        <f t="array" ref="O24">IF(M24:M632="",0, INDEX(Herbs!A:A,MATCH(M24,Herbs!B:B,0)))</f>
        <v>0</v>
      </c>
      <c r="P24" s="89" t="str">
        <f t="array" ref="P24">IF(M24="","", SWITCH(INDEX(Herbs!$A:$A,MATCH(M24,Herbs!$B:$B,0)),1,1,2,3,3,9,4,36,5,180,6,1080,0)*L24)</f>
        <v/>
      </c>
      <c r="Q24" s="90" t="str">
        <f t="array" ref="Q24">IF(M24="","",INDEX(Herbs!$C:$C,MATCH(M24,Herbs!$B:$B,0)))</f>
        <v/>
      </c>
      <c r="R24" s="89"/>
      <c r="S24" s="91"/>
      <c r="T24" s="88" t="str">
        <f t="array" ref="T24">IF(S24="","",INDEX(Herbs!$J:$J,MATCH(S24,Herbs!$B:$B,0)))</f>
        <v/>
      </c>
      <c r="U24" s="88">
        <f t="array" ref="U24">IF(S24:S632="",0, INDEX(Herbs!A:A,MATCH(S24,Herbs!B:B,0)))</f>
        <v>0</v>
      </c>
      <c r="V24" s="89" t="str">
        <f t="array" ref="V24">IF(S24="","", SWITCH(INDEX(Herbs!$A:$A,MATCH(S24,Herbs!$B:$B,0)),1,1,2,3,3,9,4,36,5,180,6,1080,0)*R24)</f>
        <v/>
      </c>
      <c r="W24" s="90" t="str">
        <f t="array" ref="W24">IF(S24="","",INDEX(Herbs!$C:$C,MATCH(S24,Herbs!$B:$B,0)))</f>
        <v/>
      </c>
    </row>
    <row r="25" ht="41.25" customHeight="1">
      <c r="C25" s="75"/>
      <c r="D25" s="85" t="str">
        <f>C23</f>
        <v>Greater Healing Elixir</v>
      </c>
      <c r="E25" s="73" t="s">
        <v>323</v>
      </c>
      <c r="F25" s="86">
        <v>2.0</v>
      </c>
      <c r="G25" s="87" t="s">
        <v>356</v>
      </c>
      <c r="H25" s="88" t="str">
        <f t="array" ref="H25">IF(G25="","",INDEX(Herbs!$J:$J,MATCH(G25,Herbs!$B:$B,0)))</f>
        <v/>
      </c>
      <c r="I25" s="13">
        <f t="array" ref="I25">IF(G25:G632="",0, INDEX(Herbs!A:A,MATCH(G25,Herbs!B:B,0)))</f>
        <v>2</v>
      </c>
      <c r="J25" s="89">
        <f t="array" ref="J25">IF(G25="","", SWITCH(INDEX(Herbs!$A:$A,MATCH(G25,Herbs!$B:$B,0)),1,1,2,3,3,9,4,36,5,180,6,1080,0)*F25)</f>
        <v>6</v>
      </c>
      <c r="K25" s="90" t="str">
        <f t="array" ref="K25">IF(G25="","",INDEX(Herbs!$E:$E,MATCH(G25,Herbs!$B:$B,0)))</f>
        <v>Enforcing</v>
      </c>
      <c r="L25" s="86">
        <v>2.0</v>
      </c>
      <c r="M25" s="87" t="s">
        <v>356</v>
      </c>
      <c r="N25" s="88" t="str">
        <f t="array" ref="N25">IF(M25="","",INDEX(Herbs!$J:$J,MATCH(M25,Herbs!$B:$B,0)))</f>
        <v/>
      </c>
      <c r="O25" s="88">
        <f t="array" ref="O25">IF(M25:M632="",0, INDEX(Herbs!A:A,MATCH(M25,Herbs!B:B,0)))</f>
        <v>2</v>
      </c>
      <c r="P25" s="89">
        <f t="array" ref="P25">IF(M25="","", SWITCH(INDEX(Herbs!$A:$A,MATCH(M25,Herbs!$B:$B,0)),1,1,2,3,3,9,4,36,5,180,6,1080,0)*L25)</f>
        <v>6</v>
      </c>
      <c r="Q25" s="90" t="str">
        <f t="array" ref="Q25">IF(M25="","",INDEX(Herbs!$E:$E,MATCH(M25,Herbs!$B:$B,0)))</f>
        <v>Enforcing</v>
      </c>
      <c r="R25" s="89"/>
      <c r="S25" s="91"/>
      <c r="T25" s="88" t="str">
        <f t="array" ref="T25">IF(S25="","",INDEX(Herbs!$J:$J,MATCH(S25,Herbs!$B:$B,0)))</f>
        <v/>
      </c>
      <c r="U25" s="88">
        <f t="array" ref="U25">IF(S25:S632="",0, INDEX(Herbs!A:A,MATCH(S25,Herbs!B:B,0)))</f>
        <v>0</v>
      </c>
      <c r="V25" s="89" t="str">
        <f t="array" ref="V25">IF(S25="","", SWITCH(INDEX(Herbs!$A:$A,MATCH(S25,Herbs!$B:$B,0)),1,1,2,3,3,9,4,36,5,180,6,1080,0)*R25)</f>
        <v/>
      </c>
      <c r="W25" s="90" t="str">
        <f t="array" ref="W25">IF(S25="","",INDEX(Herbs!$E:$E,MATCH(S25,Herbs!$B:$B,0)))</f>
        <v/>
      </c>
    </row>
    <row r="26" ht="41.25" customHeight="1">
      <c r="C26" s="75"/>
      <c r="D26" s="85" t="str">
        <f>C23</f>
        <v>Greater Healing Elixir</v>
      </c>
      <c r="E26" s="73" t="s">
        <v>325</v>
      </c>
      <c r="F26" s="89"/>
      <c r="G26" s="91"/>
      <c r="H26" s="88" t="str">
        <f t="array" ref="H26">IF(G26="","",INDEX(Herbs!$J:$J,MATCH(G26,Herbs!$B:$B,0)))</f>
        <v/>
      </c>
      <c r="I26" s="13">
        <f t="array" ref="I26">IF(G26:G632="",0, INDEX(Herbs!A:A,MATCH(G26,Herbs!B:B,0)))</f>
        <v>0</v>
      </c>
      <c r="J26" s="89" t="str">
        <f t="array" ref="J26">IF(G26="","", SWITCH(INDEX(Herbs!$A:$A,MATCH(G26,Herbs!$B:$B,0)),1,1,2,3,3,9,4,36,5,180,6,1080,0)*F26)</f>
        <v/>
      </c>
      <c r="K26" s="90" t="str">
        <f t="array" ref="K26">IF(G26="","",INDEX(Herbs!$E:$E,MATCH(G26,Herbs!$B:$B,0)))</f>
        <v/>
      </c>
      <c r="L26" s="89"/>
      <c r="M26" s="91"/>
      <c r="N26" s="88" t="str">
        <f t="array" ref="N26">IF(M26="","",INDEX(Herbs!$J:$J,MATCH(M26,Herbs!$B:$B,0)))</f>
        <v/>
      </c>
      <c r="O26" s="88">
        <f t="array" ref="O26">IF(M26:M632="",0, INDEX(Herbs!A:A,MATCH(M26,Herbs!B:B,0)))</f>
        <v>0</v>
      </c>
      <c r="P26" s="89" t="str">
        <f t="array" ref="P26">IF(M26="","", SWITCH(INDEX(Herbs!$A:$A,MATCH(M26,Herbs!$B:$B,0)),1,1,2,3,3,9,4,36,5,180,6,1080,0)*L26)</f>
        <v/>
      </c>
      <c r="Q26" s="90" t="str">
        <f t="array" ref="Q26">IF(M26="","",INDEX(Herbs!$E:$E,MATCH(M26,Herbs!$B:$B,0)))</f>
        <v/>
      </c>
      <c r="R26" s="89"/>
      <c r="S26" s="91"/>
      <c r="T26" s="88" t="str">
        <f t="array" ref="T26">IF(S26="","",INDEX(Herbs!$J:$J,MATCH(S26,Herbs!$B:$B,0)))</f>
        <v/>
      </c>
      <c r="U26" s="88">
        <f t="array" ref="U26">IF(S26:S632="",0, INDEX(Herbs!A:A,MATCH(S26,Herbs!B:B,0)))</f>
        <v>0</v>
      </c>
      <c r="V26" s="89" t="str">
        <f t="array" ref="V26">IF(S26="","", SWITCH(INDEX(Herbs!$A:$A,MATCH(S26,Herbs!$B:$B,0)),1,1,2,3,3,9,4,36,5,180,6,1080,0)*R26)</f>
        <v/>
      </c>
      <c r="W26" s="90" t="str">
        <f t="array" ref="W26">IF(S26="","",INDEX(Herbs!$E:$E,MATCH(S26,Herbs!$B:$B,0)))</f>
        <v/>
      </c>
    </row>
    <row r="27" ht="41.25" customHeight="1">
      <c r="A27" s="92"/>
      <c r="B27" s="92"/>
      <c r="C27" s="93"/>
      <c r="D27" s="94" t="str">
        <f>C23</f>
        <v>Greater Healing Elixir</v>
      </c>
      <c r="E27" s="95" t="s">
        <v>326</v>
      </c>
      <c r="F27" s="96">
        <v>1.0</v>
      </c>
      <c r="G27" s="97" t="s">
        <v>330</v>
      </c>
      <c r="H27" s="98" t="str">
        <f t="array" ref="H27">IF(G27="","",INDEX(Herbs!$J:$J,MATCH(G27,Herbs!$B:$B,0)))</f>
        <v/>
      </c>
      <c r="I27" s="99">
        <f t="array" ref="I27">IF(G27:G632="",0, INDEX(Herbs!A:A,MATCH(G27,Herbs!B:B,0)))</f>
        <v>2</v>
      </c>
      <c r="J27" s="100">
        <f t="array" ref="J27">IF(G27="","", SWITCH(INDEX(Herbs!$A:$A,MATCH(G27,Herbs!$B:$B,0)),1,1,2,3,3,9,4,36,5,180,6,1080,0)*F27)</f>
        <v>3</v>
      </c>
      <c r="K27" s="101" t="str">
        <f t="array" ref="K27">IF(G27="","",INDEX(Herbs!$G:$G,MATCH(G27,Herbs!$B:$B,0)))</f>
        <v>Balanced</v>
      </c>
      <c r="L27" s="96">
        <v>1.0</v>
      </c>
      <c r="M27" s="97" t="s">
        <v>351</v>
      </c>
      <c r="N27" s="98" t="str">
        <f t="array" ref="N27">IF(M27="","",INDEX(Herbs!$J:$J,MATCH(M27,Herbs!$B:$B,0)))</f>
        <v/>
      </c>
      <c r="O27" s="98">
        <f t="array" ref="O27">IF(M27:M632="",0, INDEX(Herbs!A:A,MATCH(M27,Herbs!B:B,0)))</f>
        <v>2</v>
      </c>
      <c r="P27" s="100">
        <f t="array" ref="P27">IF(M27="","", SWITCH(INDEX(Herbs!$A:$A,MATCH(M27,Herbs!$B:$B,0)),1,1,2,3,3,9,4,36,5,180,6,1080,0)*L27)</f>
        <v>3</v>
      </c>
      <c r="Q27" s="101" t="str">
        <f t="array" ref="Q27">IF(M27="","",INDEX(Herbs!$G:$G,MATCH(M27,Herbs!$B:$B,0)))</f>
        <v>Balanced</v>
      </c>
      <c r="R27" s="100"/>
      <c r="S27" s="97"/>
      <c r="T27" s="98" t="str">
        <f t="array" ref="T27">IF(S27="","",INDEX(Herbs!$J:$J,MATCH(S27,Herbs!$B:$B,0)))</f>
        <v/>
      </c>
      <c r="U27" s="98">
        <f t="array" ref="U27">IF(S27:S632="",0, INDEX(Herbs!A:A,MATCH(S27,Herbs!B:B,0)))</f>
        <v>0</v>
      </c>
      <c r="V27" s="100" t="str">
        <f t="array" ref="V27">IF(S27="","", SWITCH(INDEX(Herbs!$A:$A,MATCH(S27,Herbs!$B:$B,0)),1,1,2,3,3,9,4,36,5,180,6,1080,0)*R27)</f>
        <v/>
      </c>
      <c r="W27" s="101" t="str">
        <f t="array" ref="W27">IF(S27="","",INDEX(Herbs!$G:$G,MATCH(S27,Herbs!$B:$B,0)))</f>
        <v/>
      </c>
    </row>
    <row r="28" ht="41.25" customHeight="1">
      <c r="A28" s="82" t="s">
        <v>199</v>
      </c>
      <c r="B28" s="83">
        <v>4.0</v>
      </c>
      <c r="C28" s="84" t="s">
        <v>209</v>
      </c>
      <c r="D28" s="85" t="str">
        <f>C28</f>
        <v>Expert Healing Elixir</v>
      </c>
      <c r="E28" s="85" t="s">
        <v>320</v>
      </c>
      <c r="F28" s="86">
        <v>1.0</v>
      </c>
      <c r="G28" s="87" t="s">
        <v>366</v>
      </c>
      <c r="H28" s="88" t="str">
        <f t="array" ref="H28">IF(G28="","",INDEX(Herbs!$J:$J,MATCH(G28,Herbs!$B:$B,0)))</f>
        <v/>
      </c>
      <c r="I28" s="13">
        <f t="array" ref="I28">IF(G28:G632="",0, INDEX(Herbs!A:A,MATCH(G28,Herbs!B:B,0)))</f>
        <v>3</v>
      </c>
      <c r="J28" s="89">
        <f t="array" ref="J28">IF(G28="","", SWITCH(INDEX(Herbs!$A:$A,MATCH(G28,Herbs!$B:$B,0)),1,1,2,3,3,9,4,36,5,180,6,1080,0)*F28)</f>
        <v>9</v>
      </c>
      <c r="K28" s="90" t="str">
        <f t="array" ref="K28">IF(G28="","",INDEX(Herbs!$C:$C,MATCH(G28,Herbs!$B:$B,0)))</f>
        <v>Mending</v>
      </c>
      <c r="L28" s="89"/>
      <c r="M28" s="91"/>
      <c r="N28" s="88" t="str">
        <f t="array" ref="N28">IF(M28="","",INDEX(Herbs!$J:$J,MATCH(M28,Herbs!$B:$B,0)))</f>
        <v/>
      </c>
      <c r="O28" s="88">
        <f t="array" ref="O28">IF(M28:M632="",0, INDEX(Herbs!A:A,MATCH(M28,Herbs!B:B,0)))</f>
        <v>0</v>
      </c>
      <c r="P28" s="89" t="str">
        <f t="array" ref="P28">IF(M28="","", SWITCH(INDEX(Herbs!$A:$A,MATCH(M28,Herbs!$B:$B,0)),1,1,2,3,3,9,4,36,5,180,6,1080,0)*L28)</f>
        <v/>
      </c>
      <c r="Q28" s="90" t="str">
        <f t="array" ref="Q28">IF(M28="","",INDEX(Herbs!$C:$C,MATCH(M28,Herbs!$B:$B,0)))</f>
        <v/>
      </c>
      <c r="R28" s="89"/>
      <c r="S28" s="91"/>
      <c r="T28" s="88" t="str">
        <f t="array" ref="T28">IF(S28="","",INDEX(Herbs!$J:$J,MATCH(S28,Herbs!$B:$B,0)))</f>
        <v/>
      </c>
      <c r="U28" s="88">
        <f t="array" ref="U28">IF(S28:S632="",0, INDEX(Herbs!A:A,MATCH(S28,Herbs!B:B,0)))</f>
        <v>0</v>
      </c>
      <c r="V28" s="89" t="str">
        <f t="array" ref="V28">IF(S28="","", SWITCH(INDEX(Herbs!$A:$A,MATCH(S28,Herbs!$B:$B,0)),1,1,2,3,3,9,4,36,5,180,6,1080,0)*R28)</f>
        <v/>
      </c>
      <c r="W28" s="90" t="str">
        <f t="array" ref="W28">IF(S28="","",INDEX(Herbs!$C:$C,MATCH(S28,Herbs!$B:$B,0)))</f>
        <v/>
      </c>
    </row>
    <row r="29" ht="41.25" customHeight="1">
      <c r="C29" s="75"/>
      <c r="D29" s="85" t="str">
        <f>C28</f>
        <v>Expert Healing Elixir</v>
      </c>
      <c r="E29" s="85" t="s">
        <v>322</v>
      </c>
      <c r="F29" s="89"/>
      <c r="G29" s="91"/>
      <c r="H29" s="88" t="str">
        <f t="array" ref="H29">IF(G29="","",INDEX(Herbs!$J:$J,MATCH(G29,Herbs!$B:$B,0)))</f>
        <v/>
      </c>
      <c r="I29" s="13">
        <f t="array" ref="I29">IF(G29:G632="",0, INDEX(Herbs!A:A,MATCH(G29,Herbs!B:B,0)))</f>
        <v>0</v>
      </c>
      <c r="J29" s="89" t="str">
        <f t="array" ref="J29">IF(G29="","", SWITCH(INDEX(Herbs!$A:$A,MATCH(G29,Herbs!$B:$B,0)),1,1,2,3,3,9,4,36,5,180,6,1080,0)*F29)</f>
        <v/>
      </c>
      <c r="K29" s="90" t="str">
        <f t="array" ref="K29">IF(G29="","",INDEX(Herbs!$C:$C,MATCH(G29,Herbs!$B:$B,0)))</f>
        <v/>
      </c>
      <c r="L29" s="89"/>
      <c r="M29" s="91"/>
      <c r="N29" s="88" t="str">
        <f t="array" ref="N29">IF(M29="","",INDEX(Herbs!$J:$J,MATCH(M29,Herbs!$B:$B,0)))</f>
        <v/>
      </c>
      <c r="O29" s="88">
        <f t="array" ref="O29">IF(M29:M632="",0, INDEX(Herbs!A:A,MATCH(M29,Herbs!B:B,0)))</f>
        <v>0</v>
      </c>
      <c r="P29" s="89" t="str">
        <f t="array" ref="P29">IF(M29="","", SWITCH(INDEX(Herbs!$A:$A,MATCH(M29,Herbs!$B:$B,0)),1,1,2,3,3,9,4,36,5,180,6,1080,0)*L29)</f>
        <v/>
      </c>
      <c r="Q29" s="90" t="str">
        <f t="array" ref="Q29">IF(M29="","",INDEX(Herbs!$C:$C,MATCH(M29,Herbs!$B:$B,0)))</f>
        <v/>
      </c>
      <c r="R29" s="89"/>
      <c r="S29" s="91"/>
      <c r="T29" s="88" t="str">
        <f t="array" ref="T29">IF(S29="","",INDEX(Herbs!$J:$J,MATCH(S29,Herbs!$B:$B,0)))</f>
        <v/>
      </c>
      <c r="U29" s="88">
        <f t="array" ref="U29">IF(S29:S632="",0, INDEX(Herbs!A:A,MATCH(S29,Herbs!B:B,0)))</f>
        <v>0</v>
      </c>
      <c r="V29" s="89" t="str">
        <f t="array" ref="V29">IF(S29="","", SWITCH(INDEX(Herbs!$A:$A,MATCH(S29,Herbs!$B:$B,0)),1,1,2,3,3,9,4,36,5,180,6,1080,0)*R29)</f>
        <v/>
      </c>
      <c r="W29" s="90" t="str">
        <f t="array" ref="W29">IF(S29="","",INDEX(Herbs!$C:$C,MATCH(S29,Herbs!$B:$B,0)))</f>
        <v/>
      </c>
    </row>
    <row r="30" ht="41.25" customHeight="1">
      <c r="C30" s="75"/>
      <c r="D30" s="85" t="str">
        <f>C28</f>
        <v>Expert Healing Elixir</v>
      </c>
      <c r="E30" s="73" t="s">
        <v>323</v>
      </c>
      <c r="F30" s="86">
        <v>1.0</v>
      </c>
      <c r="G30" s="87" t="s">
        <v>341</v>
      </c>
      <c r="H30" s="88" t="str">
        <f t="array" ref="H30">IF(G30="","",INDEX(Herbs!$J:$J,MATCH(G30,Herbs!$B:$B,0)))</f>
        <v/>
      </c>
      <c r="I30" s="13">
        <f t="array" ref="I30">IF(G30:G632="",0, INDEX(Herbs!A:A,MATCH(G30,Herbs!B:B,0)))</f>
        <v>1</v>
      </c>
      <c r="J30" s="89">
        <f t="array" ref="J30">IF(G30="","", SWITCH(INDEX(Herbs!$A:$A,MATCH(G30,Herbs!$B:$B,0)),1,1,2,3,3,9,4,36,5,180,6,1080,0)*F30)</f>
        <v>1</v>
      </c>
      <c r="K30" s="90" t="str">
        <f t="array" ref="K30">IF(G30="","",INDEX(Herbs!$E:$E,MATCH(G30,Herbs!$B:$B,0)))</f>
        <v>Enforcing</v>
      </c>
      <c r="L30" s="89"/>
      <c r="M30" s="91"/>
      <c r="N30" s="88" t="str">
        <f t="array" ref="N30">IF(M30="","",INDEX(Herbs!$J:$J,MATCH(M30,Herbs!$B:$B,0)))</f>
        <v/>
      </c>
      <c r="O30" s="88">
        <f t="array" ref="O30">IF(M30:M632="",0, INDEX(Herbs!A:A,MATCH(M30,Herbs!B:B,0)))</f>
        <v>0</v>
      </c>
      <c r="P30" s="89" t="str">
        <f t="array" ref="P30">IF(M30="","", SWITCH(INDEX(Herbs!$A:$A,MATCH(M30,Herbs!$B:$B,0)),1,1,2,3,3,9,4,36,5,180,6,1080,0)*L30)</f>
        <v/>
      </c>
      <c r="Q30" s="90" t="str">
        <f t="array" ref="Q30">IF(M30="","",INDEX(Herbs!$E:$E,MATCH(M30,Herbs!$B:$B,0)))</f>
        <v/>
      </c>
      <c r="R30" s="89"/>
      <c r="S30" s="91"/>
      <c r="T30" s="88" t="str">
        <f t="array" ref="T30">IF(S30="","",INDEX(Herbs!$J:$J,MATCH(S30,Herbs!$B:$B,0)))</f>
        <v/>
      </c>
      <c r="U30" s="88">
        <f t="array" ref="U30">IF(S30:S632="",0, INDEX(Herbs!A:A,MATCH(S30,Herbs!B:B,0)))</f>
        <v>0</v>
      </c>
      <c r="V30" s="89" t="str">
        <f t="array" ref="V30">IF(S30="","", SWITCH(INDEX(Herbs!$A:$A,MATCH(S30,Herbs!$B:$B,0)),1,1,2,3,3,9,4,36,5,180,6,1080,0)*R30)</f>
        <v/>
      </c>
      <c r="W30" s="90" t="str">
        <f t="array" ref="W30">IF(S30="","",INDEX(Herbs!$E:$E,MATCH(S30,Herbs!$B:$B,0)))</f>
        <v/>
      </c>
    </row>
    <row r="31" ht="41.25" customHeight="1">
      <c r="C31" s="75"/>
      <c r="D31" s="85" t="str">
        <f>C28</f>
        <v>Expert Healing Elixir</v>
      </c>
      <c r="E31" s="73" t="s">
        <v>325</v>
      </c>
      <c r="F31" s="89"/>
      <c r="G31" s="91"/>
      <c r="H31" s="88" t="str">
        <f t="array" ref="H31">IF(G31="","",INDEX(Herbs!$J:$J,MATCH(G31,Herbs!$B:$B,0)))</f>
        <v/>
      </c>
      <c r="I31" s="13">
        <f t="array" ref="I31">IF(G31:G632="",0, INDEX(Herbs!A:A,MATCH(G31,Herbs!B:B,0)))</f>
        <v>0</v>
      </c>
      <c r="J31" s="89" t="str">
        <f t="array" ref="J31">IF(G31="","", SWITCH(INDEX(Herbs!$A:$A,MATCH(G31,Herbs!$B:$B,0)),1,1,2,3,3,9,4,36,5,180,6,1080,0)*F31)</f>
        <v/>
      </c>
      <c r="K31" s="90" t="str">
        <f t="array" ref="K31">IF(G31="","",INDEX(Herbs!$E:$E,MATCH(G31,Herbs!$B:$B,0)))</f>
        <v/>
      </c>
      <c r="L31" s="89"/>
      <c r="M31" s="91"/>
      <c r="N31" s="88" t="str">
        <f t="array" ref="N31">IF(M31="","",INDEX(Herbs!$J:$J,MATCH(M31,Herbs!$B:$B,0)))</f>
        <v/>
      </c>
      <c r="O31" s="88">
        <f t="array" ref="O31">IF(M31:M632="",0, INDEX(Herbs!A:A,MATCH(M31,Herbs!B:B,0)))</f>
        <v>0</v>
      </c>
      <c r="P31" s="89" t="str">
        <f t="array" ref="P31">IF(M31="","", SWITCH(INDEX(Herbs!$A:$A,MATCH(M31,Herbs!$B:$B,0)),1,1,2,3,3,9,4,36,5,180,6,1080,0)*L31)</f>
        <v/>
      </c>
      <c r="Q31" s="90" t="str">
        <f t="array" ref="Q31">IF(M31="","",INDEX(Herbs!$E:$E,MATCH(M31,Herbs!$B:$B,0)))</f>
        <v/>
      </c>
      <c r="R31" s="89"/>
      <c r="S31" s="91"/>
      <c r="T31" s="88" t="str">
        <f t="array" ref="T31">IF(S31="","",INDEX(Herbs!$J:$J,MATCH(S31,Herbs!$B:$B,0)))</f>
        <v/>
      </c>
      <c r="U31" s="88">
        <f t="array" ref="U31">IF(S31:S632="",0, INDEX(Herbs!A:A,MATCH(S31,Herbs!B:B,0)))</f>
        <v>0</v>
      </c>
      <c r="V31" s="89" t="str">
        <f t="array" ref="V31">IF(S31="","", SWITCH(INDEX(Herbs!$A:$A,MATCH(S31,Herbs!$B:$B,0)),1,1,2,3,3,9,4,36,5,180,6,1080,0)*R31)</f>
        <v/>
      </c>
      <c r="W31" s="90" t="str">
        <f t="array" ref="W31">IF(S31="","",INDEX(Herbs!$E:$E,MATCH(S31,Herbs!$B:$B,0)))</f>
        <v/>
      </c>
    </row>
    <row r="32" ht="41.25" customHeight="1">
      <c r="A32" s="92"/>
      <c r="B32" s="92"/>
      <c r="C32" s="93"/>
      <c r="D32" s="94" t="str">
        <f>C28</f>
        <v>Expert Healing Elixir</v>
      </c>
      <c r="E32" s="95" t="s">
        <v>326</v>
      </c>
      <c r="F32" s="96">
        <v>1.0</v>
      </c>
      <c r="G32" s="97" t="s">
        <v>414</v>
      </c>
      <c r="H32" s="98" t="str">
        <f t="array" ref="H32">IF(G32="","",INDEX(Herbs!$J:$J,MATCH(G32,Herbs!$B:$B,0)))</f>
        <v/>
      </c>
      <c r="I32" s="99">
        <f t="array" ref="I32">IF(G32:G632="",0, INDEX(Herbs!A:A,MATCH(G32,Herbs!B:B,0)))</f>
        <v>1</v>
      </c>
      <c r="J32" s="100">
        <f t="array" ref="J32">IF(G32="","", SWITCH(INDEX(Herbs!$A:$A,MATCH(G32,Herbs!$B:$B,0)),1,1,2,3,3,9,4,36,5,180,6,1080,0)*F32)</f>
        <v>1</v>
      </c>
      <c r="K32" s="101" t="str">
        <f t="array" ref="K32">IF(G32="","",INDEX(Herbs!$G:$G,MATCH(G32,Herbs!$B:$B,0)))</f>
        <v>Heat</v>
      </c>
      <c r="L32" s="100"/>
      <c r="M32" s="97"/>
      <c r="N32" s="98" t="str">
        <f t="array" ref="N32">IF(M32="","",INDEX(Herbs!$J:$J,MATCH(M32,Herbs!$B:$B,0)))</f>
        <v/>
      </c>
      <c r="O32" s="98">
        <f t="array" ref="O32">IF(M32:M632="",0, INDEX(Herbs!A:A,MATCH(M32,Herbs!B:B,0)))</f>
        <v>0</v>
      </c>
      <c r="P32" s="100" t="str">
        <f t="array" ref="P32">IF(M32="","", SWITCH(INDEX(Herbs!$A:$A,MATCH(M32,Herbs!$B:$B,0)),1,1,2,3,3,9,4,36,5,180,6,1080,0)*L32)</f>
        <v/>
      </c>
      <c r="Q32" s="101" t="str">
        <f t="array" ref="Q32">IF(M32="","",INDEX(Herbs!$G:$G,MATCH(M32,Herbs!$B:$B,0)))</f>
        <v/>
      </c>
      <c r="R32" s="100"/>
      <c r="S32" s="97"/>
      <c r="T32" s="98" t="str">
        <f t="array" ref="T32">IF(S32="","",INDEX(Herbs!$J:$J,MATCH(S32,Herbs!$B:$B,0)))</f>
        <v/>
      </c>
      <c r="U32" s="98">
        <f t="array" ref="U32">IF(S32:S632="",0, INDEX(Herbs!A:A,MATCH(S32,Herbs!B:B,0)))</f>
        <v>0</v>
      </c>
      <c r="V32" s="100" t="str">
        <f t="array" ref="V32">IF(S32="","", SWITCH(INDEX(Herbs!$A:$A,MATCH(S32,Herbs!$B:$B,0)),1,1,2,3,3,9,4,36,5,180,6,1080,0)*R32)</f>
        <v/>
      </c>
      <c r="W32" s="101" t="str">
        <f t="array" ref="W32">IF(S32="","",INDEX(Herbs!$G:$G,MATCH(S32,Herbs!$B:$B,0)))</f>
        <v/>
      </c>
    </row>
    <row r="33" ht="41.25" customHeight="1">
      <c r="A33" s="82" t="s">
        <v>199</v>
      </c>
      <c r="B33" s="83">
        <v>4.0</v>
      </c>
      <c r="C33" s="84" t="s">
        <v>211</v>
      </c>
      <c r="D33" s="85" t="str">
        <f>C33</f>
        <v>Master Healing Elixir</v>
      </c>
      <c r="E33" s="85" t="s">
        <v>320</v>
      </c>
      <c r="F33" s="86">
        <v>3.0</v>
      </c>
      <c r="G33" s="87" t="s">
        <v>352</v>
      </c>
      <c r="H33" s="88" t="str">
        <f t="array" ref="H33">IF(G33="","",INDEX(Herbs!$J:$J,MATCH(G33,Herbs!$B:$B,0)))</f>
        <v/>
      </c>
      <c r="I33" s="13">
        <f t="array" ref="I33">IF(G33:G632="",0, INDEX(Herbs!A:A,MATCH(G33,Herbs!B:B,0)))</f>
        <v>2</v>
      </c>
      <c r="J33" s="89">
        <f t="array" ref="J33">IF(G33="","", SWITCH(INDEX(Herbs!$A:$A,MATCH(G33,Herbs!$B:$B,0)),1,1,2,3,3,9,4,36,5,180,6,1080,0)*F33)</f>
        <v>9</v>
      </c>
      <c r="K33" s="90" t="str">
        <f t="array" ref="K33">IF(G33="","",INDEX(Herbs!$C:$C,MATCH(G33,Herbs!$B:$B,0)))</f>
        <v>Mending</v>
      </c>
      <c r="L33" s="86">
        <v>1.0</v>
      </c>
      <c r="M33" s="87" t="s">
        <v>415</v>
      </c>
      <c r="N33" s="88" t="str">
        <f t="array" ref="N33">IF(M33="","",INDEX(Herbs!$J:$J,MATCH(M33,Herbs!$B:$B,0)))</f>
        <v/>
      </c>
      <c r="O33" s="88">
        <f t="array" ref="O33">IF(M33:M632="",0, INDEX(Herbs!A:A,MATCH(M33,Herbs!B:B,0)))</f>
        <v>3</v>
      </c>
      <c r="P33" s="89">
        <f t="array" ref="P33">IF(M33="","", SWITCH(INDEX(Herbs!$A:$A,MATCH(M33,Herbs!$B:$B,0)),1,1,2,3,3,9,4,36,5,180,6,1080,0)*L33)</f>
        <v>9</v>
      </c>
      <c r="Q33" s="90" t="str">
        <f t="array" ref="Q33">IF(M33="","",INDEX(Herbs!$C:$C,MATCH(M33,Herbs!$B:$B,0)))</f>
        <v>Mending</v>
      </c>
      <c r="R33" s="89"/>
      <c r="S33" s="91"/>
      <c r="T33" s="88" t="str">
        <f t="array" ref="T33">IF(S33="","",INDEX(Herbs!$J:$J,MATCH(S33,Herbs!$B:$B,0)))</f>
        <v/>
      </c>
      <c r="U33" s="88">
        <f t="array" ref="U33">IF(S33:S632="",0, INDEX(Herbs!A:A,MATCH(S33,Herbs!B:B,0)))</f>
        <v>0</v>
      </c>
      <c r="V33" s="89" t="str">
        <f t="array" ref="V33">IF(S33="","", SWITCH(INDEX(Herbs!$A:$A,MATCH(S33,Herbs!$B:$B,0)),1,1,2,3,3,9,4,36,5,180,6,1080,0)*R33)</f>
        <v/>
      </c>
      <c r="W33" s="90" t="str">
        <f t="array" ref="W33">IF(S33="","",INDEX(Herbs!$C:$C,MATCH(S33,Herbs!$B:$B,0)))</f>
        <v/>
      </c>
    </row>
    <row r="34" ht="41.25" customHeight="1">
      <c r="C34" s="75"/>
      <c r="D34" s="85" t="str">
        <f>C33</f>
        <v>Master Healing Elixir</v>
      </c>
      <c r="E34" s="85" t="s">
        <v>322</v>
      </c>
      <c r="F34" s="89"/>
      <c r="G34" s="91"/>
      <c r="H34" s="88" t="str">
        <f t="array" ref="H34">IF(G34="","",INDEX(Herbs!$J:$J,MATCH(G34,Herbs!$B:$B,0)))</f>
        <v/>
      </c>
      <c r="I34" s="13">
        <f t="array" ref="I34">IF(G34:G632="",0, INDEX(Herbs!A:A,MATCH(G34,Herbs!B:B,0)))</f>
        <v>0</v>
      </c>
      <c r="J34" s="89" t="str">
        <f t="array" ref="J34">IF(G34="","", SWITCH(INDEX(Herbs!$A:$A,MATCH(G34,Herbs!$B:$B,0)),1,1,2,3,3,9,4,36,5,180,6,1080,0)*F34)</f>
        <v/>
      </c>
      <c r="K34" s="90" t="str">
        <f t="array" ref="K34">IF(G34="","",INDEX(Herbs!$C:$C,MATCH(G34,Herbs!$B:$B,0)))</f>
        <v/>
      </c>
      <c r="L34" s="89"/>
      <c r="M34" s="91"/>
      <c r="N34" s="88" t="str">
        <f t="array" ref="N34">IF(M34="","",INDEX(Herbs!$J:$J,MATCH(M34,Herbs!$B:$B,0)))</f>
        <v/>
      </c>
      <c r="O34" s="88">
        <f t="array" ref="O34">IF(M34:M632="",0, INDEX(Herbs!A:A,MATCH(M34,Herbs!B:B,0)))</f>
        <v>0</v>
      </c>
      <c r="P34" s="89" t="str">
        <f t="array" ref="P34">IF(M34="","", SWITCH(INDEX(Herbs!$A:$A,MATCH(M34,Herbs!$B:$B,0)),1,1,2,3,3,9,4,36,5,180,6,1080,0)*L34)</f>
        <v/>
      </c>
      <c r="Q34" s="90" t="str">
        <f t="array" ref="Q34">IF(M34="","",INDEX(Herbs!$C:$C,MATCH(M34,Herbs!$B:$B,0)))</f>
        <v/>
      </c>
      <c r="R34" s="89"/>
      <c r="S34" s="91"/>
      <c r="T34" s="88" t="str">
        <f t="array" ref="T34">IF(S34="","",INDEX(Herbs!$J:$J,MATCH(S34,Herbs!$B:$B,0)))</f>
        <v/>
      </c>
      <c r="U34" s="88">
        <f t="array" ref="U34">IF(S34:S632="",0, INDEX(Herbs!A:A,MATCH(S34,Herbs!B:B,0)))</f>
        <v>0</v>
      </c>
      <c r="V34" s="89" t="str">
        <f t="array" ref="V34">IF(S34="","", SWITCH(INDEX(Herbs!$A:$A,MATCH(S34,Herbs!$B:$B,0)),1,1,2,3,3,9,4,36,5,180,6,1080,0)*R34)</f>
        <v/>
      </c>
      <c r="W34" s="90" t="str">
        <f t="array" ref="W34">IF(S34="","",INDEX(Herbs!$C:$C,MATCH(S34,Herbs!$B:$B,0)))</f>
        <v/>
      </c>
    </row>
    <row r="35" ht="41.25" customHeight="1">
      <c r="C35" s="75"/>
      <c r="D35" s="85" t="str">
        <f>C33</f>
        <v>Master Healing Elixir</v>
      </c>
      <c r="E35" s="73" t="s">
        <v>323</v>
      </c>
      <c r="F35" s="86">
        <v>3.0</v>
      </c>
      <c r="G35" s="87" t="s">
        <v>351</v>
      </c>
      <c r="H35" s="88" t="str">
        <f t="array" ref="H35">IF(G35="","",INDEX(Herbs!$J:$J,MATCH(G35,Herbs!$B:$B,0)))</f>
        <v/>
      </c>
      <c r="I35" s="13">
        <f t="array" ref="I35">IF(G35:G632="",0, INDEX(Herbs!A:A,MATCH(G35,Herbs!B:B,0)))</f>
        <v>2</v>
      </c>
      <c r="J35" s="89">
        <f t="array" ref="J35">IF(G35="","", SWITCH(INDEX(Herbs!$A:$A,MATCH(G35,Herbs!$B:$B,0)),1,1,2,3,3,9,4,36,5,180,6,1080,0)*F35)</f>
        <v>9</v>
      </c>
      <c r="K35" s="90" t="str">
        <f t="array" ref="K35">IF(G35="","",INDEX(Herbs!$E:$E,MATCH(G35,Herbs!$B:$B,0)))</f>
        <v>Strengthening</v>
      </c>
      <c r="L35" s="86">
        <v>3.0</v>
      </c>
      <c r="M35" s="87" t="s">
        <v>351</v>
      </c>
      <c r="N35" s="88" t="str">
        <f t="array" ref="N35">IF(M35="","",INDEX(Herbs!$J:$J,MATCH(M35,Herbs!$B:$B,0)))</f>
        <v/>
      </c>
      <c r="O35" s="88">
        <f t="array" ref="O35">IF(M35:M632="",0, INDEX(Herbs!A:A,MATCH(M35,Herbs!B:B,0)))</f>
        <v>2</v>
      </c>
      <c r="P35" s="89">
        <f t="array" ref="P35">IF(M35="","", SWITCH(INDEX(Herbs!$A:$A,MATCH(M35,Herbs!$B:$B,0)),1,1,2,3,3,9,4,36,5,180,6,1080,0)*L35)</f>
        <v>9</v>
      </c>
      <c r="Q35" s="90" t="str">
        <f t="array" ref="Q35">IF(M35="","",INDEX(Herbs!$E:$E,MATCH(M35,Herbs!$B:$B,0)))</f>
        <v>Strengthening</v>
      </c>
      <c r="R35" s="89"/>
      <c r="S35" s="91"/>
      <c r="T35" s="88" t="str">
        <f t="array" ref="T35">IF(S35="","",INDEX(Herbs!$J:$J,MATCH(S35,Herbs!$B:$B,0)))</f>
        <v/>
      </c>
      <c r="U35" s="88">
        <f t="array" ref="U35">IF(S35:S632="",0, INDEX(Herbs!A:A,MATCH(S35,Herbs!B:B,0)))</f>
        <v>0</v>
      </c>
      <c r="V35" s="89" t="str">
        <f t="array" ref="V35">IF(S35="","", SWITCH(INDEX(Herbs!$A:$A,MATCH(S35,Herbs!$B:$B,0)),1,1,2,3,3,9,4,36,5,180,6,1080,0)*R35)</f>
        <v/>
      </c>
      <c r="W35" s="90" t="str">
        <f t="array" ref="W35">IF(S35="","",INDEX(Herbs!$E:$E,MATCH(S35,Herbs!$B:$B,0)))</f>
        <v/>
      </c>
    </row>
    <row r="36" ht="41.25" customHeight="1">
      <c r="C36" s="75"/>
      <c r="D36" s="85" t="str">
        <f>C33</f>
        <v>Master Healing Elixir</v>
      </c>
      <c r="E36" s="73" t="s">
        <v>325</v>
      </c>
      <c r="F36" s="89"/>
      <c r="G36" s="91"/>
      <c r="H36" s="88" t="str">
        <f t="array" ref="H36">IF(G36="","",INDEX(Herbs!$J:$J,MATCH(G36,Herbs!$B:$B,0)))</f>
        <v/>
      </c>
      <c r="I36" s="13">
        <f t="array" ref="I36">IF(G36:G632="",0, INDEX(Herbs!A:A,MATCH(G36,Herbs!B:B,0)))</f>
        <v>0</v>
      </c>
      <c r="J36" s="89" t="str">
        <f t="array" ref="J36">IF(G36="","", SWITCH(INDEX(Herbs!$A:$A,MATCH(G36,Herbs!$B:$B,0)),1,1,2,3,3,9,4,36,5,180,6,1080,0)*F36)</f>
        <v/>
      </c>
      <c r="K36" s="90" t="str">
        <f t="array" ref="K36">IF(G36="","",INDEX(Herbs!$E:$E,MATCH(G36,Herbs!$B:$B,0)))</f>
        <v/>
      </c>
      <c r="L36" s="89"/>
      <c r="M36" s="91"/>
      <c r="N36" s="88" t="str">
        <f t="array" ref="N36">IF(M36="","",INDEX(Herbs!$J:$J,MATCH(M36,Herbs!$B:$B,0)))</f>
        <v/>
      </c>
      <c r="O36" s="88">
        <f t="array" ref="O36">IF(M36:M632="",0, INDEX(Herbs!A:A,MATCH(M36,Herbs!B:B,0)))</f>
        <v>0</v>
      </c>
      <c r="P36" s="89" t="str">
        <f t="array" ref="P36">IF(M36="","", SWITCH(INDEX(Herbs!$A:$A,MATCH(M36,Herbs!$B:$B,0)),1,1,2,3,3,9,4,36,5,180,6,1080,0)*L36)</f>
        <v/>
      </c>
      <c r="Q36" s="90" t="str">
        <f t="array" ref="Q36">IF(M36="","",INDEX(Herbs!$E:$E,MATCH(M36,Herbs!$B:$B,0)))</f>
        <v/>
      </c>
      <c r="R36" s="89"/>
      <c r="S36" s="91"/>
      <c r="T36" s="88" t="str">
        <f t="array" ref="T36">IF(S36="","",INDEX(Herbs!$J:$J,MATCH(S36,Herbs!$B:$B,0)))</f>
        <v/>
      </c>
      <c r="U36" s="88">
        <f t="array" ref="U36">IF(S36:S632="",0, INDEX(Herbs!A:A,MATCH(S36,Herbs!B:B,0)))</f>
        <v>0</v>
      </c>
      <c r="V36" s="89" t="str">
        <f t="array" ref="V36">IF(S36="","", SWITCH(INDEX(Herbs!$A:$A,MATCH(S36,Herbs!$B:$B,0)),1,1,2,3,3,9,4,36,5,180,6,1080,0)*R36)</f>
        <v/>
      </c>
      <c r="W36" s="90" t="str">
        <f t="array" ref="W36">IF(S36="","",INDEX(Herbs!$E:$E,MATCH(S36,Herbs!$B:$B,0)))</f>
        <v/>
      </c>
    </row>
    <row r="37" ht="41.25" customHeight="1">
      <c r="A37" s="92"/>
      <c r="B37" s="92"/>
      <c r="C37" s="93"/>
      <c r="D37" s="94" t="str">
        <f>C33</f>
        <v>Master Healing Elixir</v>
      </c>
      <c r="E37" s="95" t="s">
        <v>326</v>
      </c>
      <c r="F37" s="96">
        <v>1.0</v>
      </c>
      <c r="G37" s="97" t="s">
        <v>336</v>
      </c>
      <c r="H37" s="98" t="str">
        <f t="array" ref="H37">IF(G37="","",INDEX(Herbs!$J:$J,MATCH(G37,Herbs!$B:$B,0)))</f>
        <v/>
      </c>
      <c r="I37" s="99">
        <f t="array" ref="I37">IF(G37:G632="",0, INDEX(Herbs!A:A,MATCH(G37,Herbs!B:B,0)))</f>
        <v>2</v>
      </c>
      <c r="J37" s="100">
        <f t="array" ref="J37">IF(G37="","", SWITCH(INDEX(Herbs!$A:$A,MATCH(G37,Herbs!$B:$B,0)),1,1,2,3,3,9,4,36,5,180,6,1080,0)*F37)</f>
        <v>3</v>
      </c>
      <c r="K37" s="101" t="str">
        <f t="array" ref="K37">IF(G37="","",INDEX(Herbs!$G:$G,MATCH(G37,Herbs!$B:$B,0)))</f>
        <v>Heat</v>
      </c>
      <c r="L37" s="96">
        <v>1.0</v>
      </c>
      <c r="M37" s="97" t="s">
        <v>333</v>
      </c>
      <c r="N37" s="98" t="str">
        <f t="array" ref="N37">IF(M37="","",INDEX(Herbs!$J:$J,MATCH(M37,Herbs!$B:$B,0)))</f>
        <v/>
      </c>
      <c r="O37" s="98">
        <f t="array" ref="O37">IF(M37:M632="",0, INDEX(Herbs!A:A,MATCH(M37,Herbs!B:B,0)))</f>
        <v>2</v>
      </c>
      <c r="P37" s="100">
        <f t="array" ref="P37">IF(M37="","", SWITCH(INDEX(Herbs!$A:$A,MATCH(M37,Herbs!$B:$B,0)),1,1,2,3,3,9,4,36,5,180,6,1080,0)*L37)</f>
        <v>3</v>
      </c>
      <c r="Q37" s="101" t="str">
        <f t="array" ref="Q37">IF(M37="","",INDEX(Herbs!$G:$G,MATCH(M37,Herbs!$B:$B,0)))</f>
        <v>Heat</v>
      </c>
      <c r="R37" s="100"/>
      <c r="S37" s="97"/>
      <c r="T37" s="98" t="str">
        <f t="array" ref="T37">IF(S37="","",INDEX(Herbs!$J:$J,MATCH(S37,Herbs!$B:$B,0)))</f>
        <v/>
      </c>
      <c r="U37" s="98">
        <f t="array" ref="U37">IF(S37:S632="",0, INDEX(Herbs!A:A,MATCH(S37,Herbs!B:B,0)))</f>
        <v>0</v>
      </c>
      <c r="V37" s="100" t="str">
        <f t="array" ref="V37">IF(S37="","", SWITCH(INDEX(Herbs!$A:$A,MATCH(S37,Herbs!$B:$B,0)),1,1,2,3,3,9,4,36,5,180,6,1080,0)*R37)</f>
        <v/>
      </c>
      <c r="W37" s="101" t="str">
        <f t="array" ref="W37">IF(S37="","",INDEX(Herbs!$G:$G,MATCH(S37,Herbs!$B:$B,0)))</f>
        <v/>
      </c>
    </row>
    <row r="38" ht="41.25" customHeight="1">
      <c r="A38" s="82" t="s">
        <v>199</v>
      </c>
      <c r="B38" s="83">
        <v>5.0</v>
      </c>
      <c r="C38" s="84" t="s">
        <v>213</v>
      </c>
      <c r="D38" s="85" t="str">
        <f>C38</f>
        <v>Divine Healing Elixir</v>
      </c>
      <c r="E38" s="85" t="s">
        <v>320</v>
      </c>
      <c r="F38" s="86">
        <v>1.0</v>
      </c>
      <c r="G38" s="87" t="s">
        <v>415</v>
      </c>
      <c r="H38" s="88" t="str">
        <f t="array" ref="H38">IF(G38="","",INDEX(Herbs!$J:$J,MATCH(G38,Herbs!$B:$B,0)))</f>
        <v/>
      </c>
      <c r="I38" s="13">
        <f t="array" ref="I38">IF(G38:G632="",0, INDEX(Herbs!A:A,MATCH(G38,Herbs!B:B,0)))</f>
        <v>3</v>
      </c>
      <c r="J38" s="89">
        <f t="array" ref="J38">IF(G38="","", SWITCH(INDEX(Herbs!$A:$A,MATCH(G38,Herbs!$B:$B,0)),1,1,2,3,3,9,4,36,5,180,6,1080,0)*F38)</f>
        <v>9</v>
      </c>
      <c r="K38" s="90" t="str">
        <f t="array" ref="K38">IF(G38="","",INDEX(Herbs!$C:$C,MATCH(G38,Herbs!$B:$B,0)))</f>
        <v>Mending</v>
      </c>
      <c r="L38" s="89"/>
      <c r="M38" s="91"/>
      <c r="N38" s="88" t="str">
        <f t="array" ref="N38">IF(M38="","",INDEX(Herbs!$J:$J,MATCH(M38,Herbs!$B:$B,0)))</f>
        <v/>
      </c>
      <c r="O38" s="88">
        <f t="array" ref="O38">IF(M38:M632="",0, INDEX(Herbs!A:A,MATCH(M38,Herbs!B:B,0)))</f>
        <v>0</v>
      </c>
      <c r="P38" s="89" t="str">
        <f t="array" ref="P38">IF(M38="","", SWITCH(INDEX(Herbs!$A:$A,MATCH(M38,Herbs!$B:$B,0)),1,1,2,3,3,9,4,36,5,180,6,1080,0)*L38)</f>
        <v/>
      </c>
      <c r="Q38" s="90" t="str">
        <f t="array" ref="Q38">IF(M38="","",INDEX(Herbs!$C:$C,MATCH(M38,Herbs!$B:$B,0)))</f>
        <v/>
      </c>
      <c r="R38" s="89"/>
      <c r="S38" s="91"/>
      <c r="T38" s="88" t="str">
        <f t="array" ref="T38">IF(S38="","",INDEX(Herbs!$J:$J,MATCH(S38,Herbs!$B:$B,0)))</f>
        <v/>
      </c>
      <c r="U38" s="88">
        <f t="array" ref="U38">IF(S38:S632="",0, INDEX(Herbs!A:A,MATCH(S38,Herbs!B:B,0)))</f>
        <v>0</v>
      </c>
      <c r="V38" s="89" t="str">
        <f t="array" ref="V38">IF(S38="","", SWITCH(INDEX(Herbs!$A:$A,MATCH(S38,Herbs!$B:$B,0)),1,1,2,3,3,9,4,36,5,180,6,1080,0)*R38)</f>
        <v/>
      </c>
      <c r="W38" s="90" t="str">
        <f t="array" ref="W38">IF(S38="","",INDEX(Herbs!$C:$C,MATCH(S38,Herbs!$B:$B,0)))</f>
        <v/>
      </c>
    </row>
    <row r="39" ht="41.25" customHeight="1">
      <c r="C39" s="75"/>
      <c r="D39" s="85" t="str">
        <f>C38</f>
        <v>Divine Healing Elixir</v>
      </c>
      <c r="E39" s="85" t="s">
        <v>322</v>
      </c>
      <c r="F39" s="89"/>
      <c r="G39" s="91"/>
      <c r="H39" s="88" t="str">
        <f t="array" ref="H39">IF(G39="","",INDEX(Herbs!$J:$J,MATCH(G39,Herbs!$B:$B,0)))</f>
        <v/>
      </c>
      <c r="I39" s="13">
        <f t="array" ref="I39">IF(G39:G632="",0, INDEX(Herbs!A:A,MATCH(G39,Herbs!B:B,0)))</f>
        <v>0</v>
      </c>
      <c r="J39" s="89" t="str">
        <f t="array" ref="J39">IF(G39="","", SWITCH(INDEX(Herbs!$A:$A,MATCH(G39,Herbs!$B:$B,0)),1,1,2,3,3,9,4,36,5,180,6,1080,0)*F39)</f>
        <v/>
      </c>
      <c r="K39" s="90" t="str">
        <f t="array" ref="K39">IF(G39="","",INDEX(Herbs!$C:$C,MATCH(G39,Herbs!$B:$B,0)))</f>
        <v/>
      </c>
      <c r="L39" s="89"/>
      <c r="M39" s="91"/>
      <c r="N39" s="88" t="str">
        <f t="array" ref="N39">IF(M39="","",INDEX(Herbs!$J:$J,MATCH(M39,Herbs!$B:$B,0)))</f>
        <v/>
      </c>
      <c r="O39" s="88">
        <f t="array" ref="O39">IF(M39:M632="",0, INDEX(Herbs!A:A,MATCH(M39,Herbs!B:B,0)))</f>
        <v>0</v>
      </c>
      <c r="P39" s="89" t="str">
        <f t="array" ref="P39">IF(M39="","", SWITCH(INDEX(Herbs!$A:$A,MATCH(M39,Herbs!$B:$B,0)),1,1,2,3,3,9,4,36,5,180,6,1080,0)*L39)</f>
        <v/>
      </c>
      <c r="Q39" s="90" t="str">
        <f t="array" ref="Q39">IF(M39="","",INDEX(Herbs!$C:$C,MATCH(M39,Herbs!$B:$B,0)))</f>
        <v/>
      </c>
      <c r="R39" s="89"/>
      <c r="S39" s="91"/>
      <c r="T39" s="88" t="str">
        <f t="array" ref="T39">IF(S39="","",INDEX(Herbs!$J:$J,MATCH(S39,Herbs!$B:$B,0)))</f>
        <v/>
      </c>
      <c r="U39" s="88">
        <f t="array" ref="U39">IF(S39:S632="",0, INDEX(Herbs!A:A,MATCH(S39,Herbs!B:B,0)))</f>
        <v>0</v>
      </c>
      <c r="V39" s="89" t="str">
        <f t="array" ref="V39">IF(S39="","", SWITCH(INDEX(Herbs!$A:$A,MATCH(S39,Herbs!$B:$B,0)),1,1,2,3,3,9,4,36,5,180,6,1080,0)*R39)</f>
        <v/>
      </c>
      <c r="W39" s="90" t="str">
        <f t="array" ref="W39">IF(S39="","",INDEX(Herbs!$C:$C,MATCH(S39,Herbs!$B:$B,0)))</f>
        <v/>
      </c>
    </row>
    <row r="40" ht="41.25" customHeight="1">
      <c r="C40" s="75"/>
      <c r="D40" s="85" t="str">
        <f>C38</f>
        <v>Divine Healing Elixir</v>
      </c>
      <c r="E40" s="73" t="s">
        <v>323</v>
      </c>
      <c r="F40" s="86">
        <v>1.0</v>
      </c>
      <c r="G40" s="87" t="s">
        <v>416</v>
      </c>
      <c r="H40" s="88" t="str">
        <f t="array" ref="H40">IF(G40="","",INDEX(Herbs!$J:$J,MATCH(G40,Herbs!$B:$B,0)))</f>
        <v/>
      </c>
      <c r="I40" s="13">
        <f t="array" ref="I40">IF(G40:G632="",0, INDEX(Herbs!A:A,MATCH(G40,Herbs!B:B,0)))</f>
        <v>3</v>
      </c>
      <c r="J40" s="89">
        <f t="array" ref="J40">IF(G40="","", SWITCH(INDEX(Herbs!$A:$A,MATCH(G40,Herbs!$B:$B,0)),1,1,2,3,3,9,4,36,5,180,6,1080,0)*F40)</f>
        <v>9</v>
      </c>
      <c r="K40" s="90" t="str">
        <f t="array" ref="K40">IF(G40="","",INDEX(Herbs!$E:$E,MATCH(G40,Herbs!$B:$B,0)))</f>
        <v>Enforcing</v>
      </c>
      <c r="L40" s="89"/>
      <c r="M40" s="91"/>
      <c r="N40" s="88" t="str">
        <f t="array" ref="N40">IF(M40="","",INDEX(Herbs!$J:$J,MATCH(M40,Herbs!$B:$B,0)))</f>
        <v/>
      </c>
      <c r="O40" s="88">
        <f t="array" ref="O40">IF(M40:M632="",0, INDEX(Herbs!A:A,MATCH(M40,Herbs!B:B,0)))</f>
        <v>0</v>
      </c>
      <c r="P40" s="89" t="str">
        <f t="array" ref="P40">IF(M40="","", SWITCH(INDEX(Herbs!$A:$A,MATCH(M40,Herbs!$B:$B,0)),1,1,2,3,3,9,4,36,5,180,6,1080,0)*L40)</f>
        <v/>
      </c>
      <c r="Q40" s="90" t="str">
        <f t="array" ref="Q40">IF(M40="","",INDEX(Herbs!$E:$E,MATCH(M40,Herbs!$B:$B,0)))</f>
        <v/>
      </c>
      <c r="R40" s="89"/>
      <c r="S40" s="91"/>
      <c r="T40" s="88" t="str">
        <f t="array" ref="T40">IF(S40="","",INDEX(Herbs!$J:$J,MATCH(S40,Herbs!$B:$B,0)))</f>
        <v/>
      </c>
      <c r="U40" s="88">
        <f t="array" ref="U40">IF(S40:S632="",0, INDEX(Herbs!A:A,MATCH(S40,Herbs!B:B,0)))</f>
        <v>0</v>
      </c>
      <c r="V40" s="89" t="str">
        <f t="array" ref="V40">IF(S40="","", SWITCH(INDEX(Herbs!$A:$A,MATCH(S40,Herbs!$B:$B,0)),1,1,2,3,3,9,4,36,5,180,6,1080,0)*R40)</f>
        <v/>
      </c>
      <c r="W40" s="90" t="str">
        <f t="array" ref="W40">IF(S40="","",INDEX(Herbs!$E:$E,MATCH(S40,Herbs!$B:$B,0)))</f>
        <v/>
      </c>
    </row>
    <row r="41" ht="41.25" customHeight="1">
      <c r="C41" s="75"/>
      <c r="D41" s="85" t="str">
        <f>C38</f>
        <v>Divine Healing Elixir</v>
      </c>
      <c r="E41" s="73" t="s">
        <v>325</v>
      </c>
      <c r="F41" s="86">
        <v>1.0</v>
      </c>
      <c r="G41" s="87" t="s">
        <v>366</v>
      </c>
      <c r="H41" s="88" t="str">
        <f t="array" ref="H41">IF(G41="","",INDEX(Herbs!$J:$J,MATCH(G41,Herbs!$B:$B,0)))</f>
        <v/>
      </c>
      <c r="I41" s="13">
        <f t="array" ref="I41">IF(G41:G632="",0, INDEX(Herbs!A:A,MATCH(G41,Herbs!B:B,0)))</f>
        <v>3</v>
      </c>
      <c r="J41" s="89">
        <f t="array" ref="J41">IF(G41="","", SWITCH(INDEX(Herbs!$A:$A,MATCH(G41,Herbs!$B:$B,0)),1,1,2,3,3,9,4,36,5,180,6,1080,0)*F41)</f>
        <v>9</v>
      </c>
      <c r="K41" s="90" t="str">
        <f t="array" ref="K41">IF(G41="","",INDEX(Herbs!$E:$E,MATCH(G41,Herbs!$B:$B,0)))</f>
        <v>Strengthening</v>
      </c>
      <c r="L41" s="89"/>
      <c r="M41" s="91"/>
      <c r="N41" s="88" t="str">
        <f t="array" ref="N41">IF(M41="","",INDEX(Herbs!$J:$J,MATCH(M41,Herbs!$B:$B,0)))</f>
        <v/>
      </c>
      <c r="O41" s="88">
        <f t="array" ref="O41">IF(M41:M632="",0, INDEX(Herbs!A:A,MATCH(M41,Herbs!B:B,0)))</f>
        <v>0</v>
      </c>
      <c r="P41" s="89" t="str">
        <f t="array" ref="P41">IF(M41="","", SWITCH(INDEX(Herbs!$A:$A,MATCH(M41,Herbs!$B:$B,0)),1,1,2,3,3,9,4,36,5,180,6,1080,0)*L41)</f>
        <v/>
      </c>
      <c r="Q41" s="90" t="str">
        <f t="array" ref="Q41">IF(M41="","",INDEX(Herbs!$E:$E,MATCH(M41,Herbs!$B:$B,0)))</f>
        <v/>
      </c>
      <c r="R41" s="89"/>
      <c r="S41" s="91"/>
      <c r="T41" s="88" t="str">
        <f t="array" ref="T41">IF(S41="","",INDEX(Herbs!$J:$J,MATCH(S41,Herbs!$B:$B,0)))</f>
        <v/>
      </c>
      <c r="U41" s="88">
        <f t="array" ref="U41">IF(S41:S632="",0, INDEX(Herbs!A:A,MATCH(S41,Herbs!B:B,0)))</f>
        <v>0</v>
      </c>
      <c r="V41" s="89" t="str">
        <f t="array" ref="V41">IF(S41="","", SWITCH(INDEX(Herbs!$A:$A,MATCH(S41,Herbs!$B:$B,0)),1,1,2,3,3,9,4,36,5,180,6,1080,0)*R41)</f>
        <v/>
      </c>
      <c r="W41" s="90" t="str">
        <f t="array" ref="W41">IF(S41="","",INDEX(Herbs!$E:$E,MATCH(S41,Herbs!$B:$B,0)))</f>
        <v/>
      </c>
    </row>
    <row r="42" ht="41.25" customHeight="1">
      <c r="A42" s="92"/>
      <c r="B42" s="92"/>
      <c r="C42" s="93"/>
      <c r="D42" s="94" t="str">
        <f>C38</f>
        <v>Divine Healing Elixir</v>
      </c>
      <c r="E42" s="95" t="s">
        <v>326</v>
      </c>
      <c r="F42" s="96">
        <v>1.0</v>
      </c>
      <c r="G42" s="97" t="s">
        <v>354</v>
      </c>
      <c r="H42" s="98" t="str">
        <f t="array" ref="H42">IF(G42="","",INDEX(Herbs!$J:$J,MATCH(G42,Herbs!$B:$B,0)))</f>
        <v/>
      </c>
      <c r="I42" s="99">
        <f t="array" ref="I42">IF(G42:G632="",0, INDEX(Herbs!A:A,MATCH(G42,Herbs!B:B,0)))</f>
        <v>3</v>
      </c>
      <c r="J42" s="100">
        <f t="array" ref="J42">IF(G42="","", SWITCH(INDEX(Herbs!$A:$A,MATCH(G42,Herbs!$B:$B,0)),1,1,2,3,3,9,4,36,5,180,6,1080,0)*F42)</f>
        <v>9</v>
      </c>
      <c r="K42" s="101" t="str">
        <f t="array" ref="K42">IF(G42="","",INDEX(Herbs!$G:$G,MATCH(G42,Herbs!$B:$B,0)))</f>
        <v>Heat</v>
      </c>
      <c r="L42" s="100"/>
      <c r="M42" s="97"/>
      <c r="N42" s="98" t="str">
        <f t="array" ref="N42">IF(M42="","",INDEX(Herbs!$J:$J,MATCH(M42,Herbs!$B:$B,0)))</f>
        <v/>
      </c>
      <c r="O42" s="98">
        <f t="array" ref="O42">IF(M42:M632="",0, INDEX(Herbs!A:A,MATCH(M42,Herbs!B:B,0)))</f>
        <v>0</v>
      </c>
      <c r="P42" s="100" t="str">
        <f t="array" ref="P42">IF(M42="","", SWITCH(INDEX(Herbs!$A:$A,MATCH(M42,Herbs!$B:$B,0)),1,1,2,3,3,9,4,36,5,180,6,1080,0)*L42)</f>
        <v/>
      </c>
      <c r="Q42" s="101" t="str">
        <f t="array" ref="Q42">IF(M42="","",INDEX(Herbs!$G:$G,MATCH(M42,Herbs!$B:$B,0)))</f>
        <v/>
      </c>
      <c r="R42" s="100"/>
      <c r="S42" s="97"/>
      <c r="T42" s="98" t="str">
        <f t="array" ref="T42">IF(S42="","",INDEX(Herbs!$J:$J,MATCH(S42,Herbs!$B:$B,0)))</f>
        <v/>
      </c>
      <c r="U42" s="98">
        <f t="array" ref="U42">IF(S42:S632="",0, INDEX(Herbs!A:A,MATCH(S42,Herbs!B:B,0)))</f>
        <v>0</v>
      </c>
      <c r="V42" s="100" t="str">
        <f t="array" ref="V42">IF(S42="","", SWITCH(INDEX(Herbs!$A:$A,MATCH(S42,Herbs!$B:$B,0)),1,1,2,3,3,9,4,36,5,180,6,1080,0)*R42)</f>
        <v/>
      </c>
      <c r="W42" s="101" t="str">
        <f t="array" ref="W42">IF(S42="","",INDEX(Herbs!$G:$G,MATCH(S42,Herbs!$B:$B,0)))</f>
        <v/>
      </c>
    </row>
    <row r="43" ht="41.25" customHeight="1">
      <c r="A43" s="82" t="s">
        <v>216</v>
      </c>
      <c r="B43" s="83">
        <v>2.0</v>
      </c>
      <c r="C43" s="84" t="s">
        <v>215</v>
      </c>
      <c r="D43" s="85" t="str">
        <f>C43</f>
        <v>Lesser Longevity Elixir</v>
      </c>
      <c r="E43" s="85" t="s">
        <v>320</v>
      </c>
      <c r="F43" s="86">
        <v>3.0</v>
      </c>
      <c r="G43" s="87" t="s">
        <v>333</v>
      </c>
      <c r="H43" s="88" t="str">
        <f t="array" ref="H43">IF(G43="","",INDEX(Herbs!$J:$J,MATCH(G43,Herbs!$B:$B,0)))</f>
        <v/>
      </c>
      <c r="I43" s="13">
        <f t="array" ref="I43">IF(G43:G632="",0, INDEX(Herbs!A:A,MATCH(G43,Herbs!B:B,0)))</f>
        <v>2</v>
      </c>
      <c r="J43" s="89">
        <f t="array" ref="J43">IF(G43="","", SWITCH(INDEX(Herbs!$A:$A,MATCH(G43,Herbs!$B:$B,0)),1,1,2,3,3,9,4,36,5,180,6,1080,0)*F43)</f>
        <v>9</v>
      </c>
      <c r="K43" s="90" t="str">
        <f t="array" ref="K43">IF(G43="","",INDEX(Herbs!$C:$C,MATCH(G43,Herbs!$B:$B,0)))</f>
        <v>Coalescing</v>
      </c>
      <c r="L43" s="89"/>
      <c r="M43" s="91"/>
      <c r="N43" s="88" t="str">
        <f t="array" ref="N43">IF(M43="","",INDEX(Herbs!$J:$J,MATCH(M43,Herbs!$B:$B,0)))</f>
        <v/>
      </c>
      <c r="O43" s="88">
        <f t="array" ref="O43">IF(M43:M632="",0, INDEX(Herbs!A:A,MATCH(M43,Herbs!B:B,0)))</f>
        <v>0</v>
      </c>
      <c r="P43" s="89" t="str">
        <f t="array" ref="P43">IF(M43="","", SWITCH(INDEX(Herbs!$A:$A,MATCH(M43,Herbs!$B:$B,0)),1,1,2,3,3,9,4,36,5,180,6,1080,0)*L43)</f>
        <v/>
      </c>
      <c r="Q43" s="90" t="str">
        <f t="array" ref="Q43">IF(M43="","",INDEX(Herbs!$C:$C,MATCH(M43,Herbs!$B:$B,0)))</f>
        <v/>
      </c>
      <c r="R43" s="89"/>
      <c r="S43" s="91"/>
      <c r="T43" s="88" t="str">
        <f t="array" ref="T43">IF(S43="","",INDEX(Herbs!$J:$J,MATCH(S43,Herbs!$B:$B,0)))</f>
        <v/>
      </c>
      <c r="U43" s="88">
        <f t="array" ref="U43">IF(S43:S632="",0, INDEX(Herbs!A:A,MATCH(S43,Herbs!B:B,0)))</f>
        <v>0</v>
      </c>
      <c r="V43" s="89" t="str">
        <f t="array" ref="V43">IF(S43="","", SWITCH(INDEX(Herbs!$A:$A,MATCH(S43,Herbs!$B:$B,0)),1,1,2,3,3,9,4,36,5,180,6,1080,0)*R43)</f>
        <v/>
      </c>
      <c r="W43" s="90" t="str">
        <f t="array" ref="W43">IF(S43="","",INDEX(Herbs!$C:$C,MATCH(S43,Herbs!$B:$B,0)))</f>
        <v/>
      </c>
    </row>
    <row r="44" ht="41.25" customHeight="1">
      <c r="C44" s="75"/>
      <c r="D44" s="85" t="str">
        <f>C43</f>
        <v>Lesser Longevity Elixir</v>
      </c>
      <c r="E44" s="85" t="s">
        <v>322</v>
      </c>
      <c r="F44" s="89"/>
      <c r="G44" s="91"/>
      <c r="H44" s="88" t="str">
        <f t="array" ref="H44">IF(G44="","",INDEX(Herbs!$J:$J,MATCH(G44,Herbs!$B:$B,0)))</f>
        <v/>
      </c>
      <c r="I44" s="13">
        <f t="array" ref="I44">IF(G44:G632="",0, INDEX(Herbs!A:A,MATCH(G44,Herbs!B:B,0)))</f>
        <v>0</v>
      </c>
      <c r="J44" s="89" t="str">
        <f t="array" ref="J44">IF(G44="","", SWITCH(INDEX(Herbs!$A:$A,MATCH(G44,Herbs!$B:$B,0)),1,1,2,3,3,9,4,36,5,180,6,1080,0)*F44)</f>
        <v/>
      </c>
      <c r="K44" s="90" t="str">
        <f t="array" ref="K44">IF(G44="","",INDEX(Herbs!$C:$C,MATCH(G44,Herbs!$B:$B,0)))</f>
        <v/>
      </c>
      <c r="L44" s="89"/>
      <c r="M44" s="91"/>
      <c r="N44" s="88" t="str">
        <f t="array" ref="N44">IF(M44="","",INDEX(Herbs!$J:$J,MATCH(M44,Herbs!$B:$B,0)))</f>
        <v/>
      </c>
      <c r="O44" s="88">
        <f t="array" ref="O44">IF(M44:M632="",0, INDEX(Herbs!A:A,MATCH(M44,Herbs!B:B,0)))</f>
        <v>0</v>
      </c>
      <c r="P44" s="89" t="str">
        <f t="array" ref="P44">IF(M44="","", SWITCH(INDEX(Herbs!$A:$A,MATCH(M44,Herbs!$B:$B,0)),1,1,2,3,3,9,4,36,5,180,6,1080,0)*L44)</f>
        <v/>
      </c>
      <c r="Q44" s="90" t="str">
        <f t="array" ref="Q44">IF(M44="","",INDEX(Herbs!$C:$C,MATCH(M44,Herbs!$B:$B,0)))</f>
        <v/>
      </c>
      <c r="R44" s="89"/>
      <c r="S44" s="91"/>
      <c r="T44" s="88" t="str">
        <f t="array" ref="T44">IF(S44="","",INDEX(Herbs!$J:$J,MATCH(S44,Herbs!$B:$B,0)))</f>
        <v/>
      </c>
      <c r="U44" s="88">
        <f t="array" ref="U44">IF(S44:S632="",0, INDEX(Herbs!A:A,MATCH(S44,Herbs!B:B,0)))</f>
        <v>0</v>
      </c>
      <c r="V44" s="89" t="str">
        <f t="array" ref="V44">IF(S44="","", SWITCH(INDEX(Herbs!$A:$A,MATCH(S44,Herbs!$B:$B,0)),1,1,2,3,3,9,4,36,5,180,6,1080,0)*R44)</f>
        <v/>
      </c>
      <c r="W44" s="90" t="str">
        <f t="array" ref="W44">IF(S44="","",INDEX(Herbs!$C:$C,MATCH(S44,Herbs!$B:$B,0)))</f>
        <v/>
      </c>
    </row>
    <row r="45" ht="41.25" customHeight="1">
      <c r="C45" s="75"/>
      <c r="D45" s="85" t="str">
        <f>C43</f>
        <v>Lesser Longevity Elixir</v>
      </c>
      <c r="E45" s="73" t="s">
        <v>323</v>
      </c>
      <c r="F45" s="86">
        <v>3.0</v>
      </c>
      <c r="G45" s="87" t="s">
        <v>417</v>
      </c>
      <c r="H45" s="88" t="str">
        <f t="array" ref="H45">IF(G45="","",INDEX(Herbs!$J:$J,MATCH(G45,Herbs!$B:$B,0)))</f>
        <v/>
      </c>
      <c r="I45" s="13">
        <f t="array" ref="I45">IF(G45:G632="",0, INDEX(Herbs!A:A,MATCH(G45,Herbs!B:B,0)))</f>
        <v>3</v>
      </c>
      <c r="J45" s="89">
        <f t="array" ref="J45">IF(G45="","", SWITCH(INDEX(Herbs!$A:$A,MATCH(G45,Herbs!$B:$B,0)),1,1,2,3,3,9,4,36,5,180,6,1080,0)*F45)</f>
        <v>27</v>
      </c>
      <c r="K45" s="90" t="str">
        <f t="array" ref="K45">IF(G45="","",INDEX(Herbs!$E:$E,MATCH(G45,Herbs!$B:$B,0)))</f>
        <v>Longevity</v>
      </c>
      <c r="L45" s="89"/>
      <c r="M45" s="91"/>
      <c r="N45" s="88" t="str">
        <f t="array" ref="N45">IF(M45="","",INDEX(Herbs!$J:$J,MATCH(M45,Herbs!$B:$B,0)))</f>
        <v/>
      </c>
      <c r="O45" s="88">
        <f t="array" ref="O45">IF(M45:M632="",0, INDEX(Herbs!A:A,MATCH(M45,Herbs!B:B,0)))</f>
        <v>0</v>
      </c>
      <c r="P45" s="89" t="str">
        <f t="array" ref="P45">IF(M45="","", SWITCH(INDEX(Herbs!$A:$A,MATCH(M45,Herbs!$B:$B,0)),1,1,2,3,3,9,4,36,5,180,6,1080,0)*L45)</f>
        <v/>
      </c>
      <c r="Q45" s="90" t="str">
        <f t="array" ref="Q45">IF(M45="","",INDEX(Herbs!$E:$E,MATCH(M45,Herbs!$B:$B,0)))</f>
        <v/>
      </c>
      <c r="R45" s="89"/>
      <c r="S45" s="91"/>
      <c r="T45" s="88" t="str">
        <f t="array" ref="T45">IF(S45="","",INDEX(Herbs!$J:$J,MATCH(S45,Herbs!$B:$B,0)))</f>
        <v/>
      </c>
      <c r="U45" s="88">
        <f t="array" ref="U45">IF(S45:S632="",0, INDEX(Herbs!A:A,MATCH(S45,Herbs!B:B,0)))</f>
        <v>0</v>
      </c>
      <c r="V45" s="89" t="str">
        <f t="array" ref="V45">IF(S45="","", SWITCH(INDEX(Herbs!$A:$A,MATCH(S45,Herbs!$B:$B,0)),1,1,2,3,3,9,4,36,5,180,6,1080,0)*R45)</f>
        <v/>
      </c>
      <c r="W45" s="90" t="str">
        <f t="array" ref="W45">IF(S45="","",INDEX(Herbs!$E:$E,MATCH(S45,Herbs!$B:$B,0)))</f>
        <v/>
      </c>
    </row>
    <row r="46" ht="41.25" customHeight="1">
      <c r="C46" s="75"/>
      <c r="D46" s="85" t="str">
        <f>C43</f>
        <v>Lesser Longevity Elixir</v>
      </c>
      <c r="E46" s="73" t="s">
        <v>325</v>
      </c>
      <c r="F46" s="89"/>
      <c r="G46" s="91"/>
      <c r="H46" s="88" t="str">
        <f t="array" ref="H46">IF(G46="","",INDEX(Herbs!$J:$J,MATCH(G46,Herbs!$B:$B,0)))</f>
        <v/>
      </c>
      <c r="I46" s="13">
        <f t="array" ref="I46">IF(G46:G632="",0, INDEX(Herbs!A:A,MATCH(G46,Herbs!B:B,0)))</f>
        <v>0</v>
      </c>
      <c r="J46" s="89" t="str">
        <f t="array" ref="J46">IF(G46="","", SWITCH(INDEX(Herbs!$A:$A,MATCH(G46,Herbs!$B:$B,0)),1,1,2,3,3,9,4,36,5,180,6,1080,0)*F46)</f>
        <v/>
      </c>
      <c r="K46" s="90" t="str">
        <f t="array" ref="K46">IF(G46="","",INDEX(Herbs!$E:$E,MATCH(G46,Herbs!$B:$B,0)))</f>
        <v/>
      </c>
      <c r="L46" s="89"/>
      <c r="M46" s="91"/>
      <c r="N46" s="88" t="str">
        <f t="array" ref="N46">IF(M46="","",INDEX(Herbs!$J:$J,MATCH(M46,Herbs!$B:$B,0)))</f>
        <v/>
      </c>
      <c r="O46" s="88">
        <f t="array" ref="O46">IF(M46:M632="",0, INDEX(Herbs!A:A,MATCH(M46,Herbs!B:B,0)))</f>
        <v>0</v>
      </c>
      <c r="P46" s="89" t="str">
        <f t="array" ref="P46">IF(M46="","", SWITCH(INDEX(Herbs!$A:$A,MATCH(M46,Herbs!$B:$B,0)),1,1,2,3,3,9,4,36,5,180,6,1080,0)*L46)</f>
        <v/>
      </c>
      <c r="Q46" s="90" t="str">
        <f t="array" ref="Q46">IF(M46="","",INDEX(Herbs!$E:$E,MATCH(M46,Herbs!$B:$B,0)))</f>
        <v/>
      </c>
      <c r="R46" s="89"/>
      <c r="S46" s="91"/>
      <c r="T46" s="88" t="str">
        <f t="array" ref="T46">IF(S46="","",INDEX(Herbs!$J:$J,MATCH(S46,Herbs!$B:$B,0)))</f>
        <v/>
      </c>
      <c r="U46" s="88">
        <f t="array" ref="U46">IF(S46:S632="",0, INDEX(Herbs!A:A,MATCH(S46,Herbs!B:B,0)))</f>
        <v>0</v>
      </c>
      <c r="V46" s="89" t="str">
        <f t="array" ref="V46">IF(S46="","", SWITCH(INDEX(Herbs!$A:$A,MATCH(S46,Herbs!$B:$B,0)),1,1,2,3,3,9,4,36,5,180,6,1080,0)*R46)</f>
        <v/>
      </c>
      <c r="W46" s="90" t="str">
        <f t="array" ref="W46">IF(S46="","",INDEX(Herbs!$E:$E,MATCH(S46,Herbs!$B:$B,0)))</f>
        <v/>
      </c>
    </row>
    <row r="47" ht="41.25" customHeight="1">
      <c r="A47" s="92"/>
      <c r="B47" s="92"/>
      <c r="C47" s="93"/>
      <c r="D47" s="94" t="str">
        <f>C43</f>
        <v>Lesser Longevity Elixir</v>
      </c>
      <c r="E47" s="95" t="s">
        <v>326</v>
      </c>
      <c r="F47" s="96">
        <v>1.0</v>
      </c>
      <c r="G47" s="97" t="s">
        <v>346</v>
      </c>
      <c r="H47" s="98" t="str">
        <f t="array" ref="H47">IF(G47="","",INDEX(Herbs!$J:$J,MATCH(G47,Herbs!$B:$B,0)))</f>
        <v/>
      </c>
      <c r="I47" s="99">
        <f t="array" ref="I47">IF(G47:G632="",0, INDEX(Herbs!A:A,MATCH(G47,Herbs!B:B,0)))</f>
        <v>2</v>
      </c>
      <c r="J47" s="100">
        <f t="array" ref="J47">IF(G47="","", SWITCH(INDEX(Herbs!$A:$A,MATCH(G47,Herbs!$B:$B,0)),1,1,2,3,3,9,4,36,5,180,6,1080,0)*F47)</f>
        <v>3</v>
      </c>
      <c r="K47" s="101" t="str">
        <f t="array" ref="K47">IF(G47="","",INDEX(Herbs!$G:$G,MATCH(G47,Herbs!$B:$B,0)))</f>
        <v>Balanced</v>
      </c>
      <c r="L47" s="100"/>
      <c r="M47" s="97"/>
      <c r="N47" s="98" t="str">
        <f t="array" ref="N47">IF(M47="","",INDEX(Herbs!$J:$J,MATCH(M47,Herbs!$B:$B,0)))</f>
        <v/>
      </c>
      <c r="O47" s="98">
        <f t="array" ref="O47">IF(M47:M632="",0, INDEX(Herbs!A:A,MATCH(M47,Herbs!B:B,0)))</f>
        <v>0</v>
      </c>
      <c r="P47" s="100" t="str">
        <f t="array" ref="P47">IF(M47="","", SWITCH(INDEX(Herbs!$A:$A,MATCH(M47,Herbs!$B:$B,0)),1,1,2,3,3,9,4,36,5,180,6,1080,0)*L47)</f>
        <v/>
      </c>
      <c r="Q47" s="101" t="str">
        <f t="array" ref="Q47">IF(M47="","",INDEX(Herbs!$G:$G,MATCH(M47,Herbs!$B:$B,0)))</f>
        <v/>
      </c>
      <c r="R47" s="100"/>
      <c r="S47" s="97"/>
      <c r="T47" s="98" t="str">
        <f t="array" ref="T47">IF(S47="","",INDEX(Herbs!$J:$J,MATCH(S47,Herbs!$B:$B,0)))</f>
        <v/>
      </c>
      <c r="U47" s="98">
        <f t="array" ref="U47">IF(S47:S632="",0, INDEX(Herbs!A:A,MATCH(S47,Herbs!B:B,0)))</f>
        <v>0</v>
      </c>
      <c r="V47" s="100" t="str">
        <f t="array" ref="V47">IF(S47="","", SWITCH(INDEX(Herbs!$A:$A,MATCH(S47,Herbs!$B:$B,0)),1,1,2,3,3,9,4,36,5,180,6,1080,0)*R47)</f>
        <v/>
      </c>
      <c r="W47" s="101" t="str">
        <f t="array" ref="W47">IF(S47="","",INDEX(Herbs!$G:$G,MATCH(S47,Herbs!$B:$B,0)))</f>
        <v/>
      </c>
    </row>
    <row r="48" ht="41.25" customHeight="1">
      <c r="A48" s="82" t="s">
        <v>216</v>
      </c>
      <c r="B48" s="83">
        <v>3.0</v>
      </c>
      <c r="C48" s="84" t="s">
        <v>218</v>
      </c>
      <c r="D48" s="85" t="str">
        <f>C48</f>
        <v>Greater Longevity Elixir</v>
      </c>
      <c r="E48" s="85" t="s">
        <v>320</v>
      </c>
      <c r="F48" s="86">
        <v>6.0</v>
      </c>
      <c r="G48" s="87" t="s">
        <v>337</v>
      </c>
      <c r="H48" s="88" t="str">
        <f t="array" ref="H48">IF(G48="","",INDEX(Herbs!$J:$J,MATCH(G48,Herbs!$B:$B,0)))</f>
        <v/>
      </c>
      <c r="I48" s="13">
        <f t="array" ref="I48">IF(G48:G632="",0, INDEX(Herbs!A:A,MATCH(G48,Herbs!B:B,0)))</f>
        <v>3</v>
      </c>
      <c r="J48" s="89">
        <f t="array" ref="J48">IF(G48="","", SWITCH(INDEX(Herbs!$A:$A,MATCH(G48,Herbs!$B:$B,0)),1,1,2,3,3,9,4,36,5,180,6,1080,0)*F48)</f>
        <v>54</v>
      </c>
      <c r="K48" s="90" t="str">
        <f t="array" ref="K48">IF(G48="","",INDEX(Herbs!$C:$C,MATCH(G48,Herbs!$B:$B,0)))</f>
        <v>Coalescing</v>
      </c>
      <c r="L48" s="86">
        <v>6.0</v>
      </c>
      <c r="M48" s="87" t="s">
        <v>337</v>
      </c>
      <c r="N48" s="88" t="str">
        <f t="array" ref="N48">IF(M48="","",INDEX(Herbs!$J:$J,MATCH(M48,Herbs!$B:$B,0)))</f>
        <v/>
      </c>
      <c r="O48" s="88">
        <f t="array" ref="O48">IF(M48:M632="",0, INDEX(Herbs!A:A,MATCH(M48,Herbs!B:B,0)))</f>
        <v>3</v>
      </c>
      <c r="P48" s="89">
        <f t="array" ref="P48">IF(M48="","", SWITCH(INDEX(Herbs!$A:$A,MATCH(M48,Herbs!$B:$B,0)),1,1,2,3,3,9,4,36,5,180,6,1080,0)*L48)</f>
        <v>54</v>
      </c>
      <c r="Q48" s="90" t="str">
        <f t="array" ref="Q48">IF(M48="","",INDEX(Herbs!$C:$C,MATCH(M48,Herbs!$B:$B,0)))</f>
        <v>Coalescing</v>
      </c>
      <c r="R48" s="89"/>
      <c r="S48" s="91"/>
      <c r="T48" s="88" t="str">
        <f t="array" ref="T48">IF(S48="","",INDEX(Herbs!$J:$J,MATCH(S48,Herbs!$B:$B,0)))</f>
        <v/>
      </c>
      <c r="U48" s="88">
        <f t="array" ref="U48">IF(S48:S632="",0, INDEX(Herbs!A:A,MATCH(S48,Herbs!B:B,0)))</f>
        <v>0</v>
      </c>
      <c r="V48" s="89" t="str">
        <f t="array" ref="V48">IF(S48="","", SWITCH(INDEX(Herbs!$A:$A,MATCH(S48,Herbs!$B:$B,0)),1,1,2,3,3,9,4,36,5,180,6,1080,0)*R48)</f>
        <v/>
      </c>
      <c r="W48" s="90" t="str">
        <f t="array" ref="W48">IF(S48="","",INDEX(Herbs!$C:$C,MATCH(S48,Herbs!$B:$B,0)))</f>
        <v/>
      </c>
    </row>
    <row r="49" ht="41.25" customHeight="1">
      <c r="C49" s="75"/>
      <c r="D49" s="85" t="str">
        <f>C48</f>
        <v>Greater Longevity Elixir</v>
      </c>
      <c r="E49" s="85" t="s">
        <v>322</v>
      </c>
      <c r="F49" s="89"/>
      <c r="G49" s="91"/>
      <c r="H49" s="88" t="str">
        <f t="array" ref="H49">IF(G49="","",INDEX(Herbs!$J:$J,MATCH(G49,Herbs!$B:$B,0)))</f>
        <v/>
      </c>
      <c r="I49" s="13">
        <f t="array" ref="I49">IF(G49:G632="",0, INDEX(Herbs!A:A,MATCH(G49,Herbs!B:B,0)))</f>
        <v>0</v>
      </c>
      <c r="J49" s="89" t="str">
        <f t="array" ref="J49">IF(G49="","", SWITCH(INDEX(Herbs!$A:$A,MATCH(G49,Herbs!$B:$B,0)),1,1,2,3,3,9,4,36,5,180,6,1080,0)*F49)</f>
        <v/>
      </c>
      <c r="K49" s="90" t="str">
        <f t="array" ref="K49">IF(G49="","",INDEX(Herbs!$C:$C,MATCH(G49,Herbs!$B:$B,0)))</f>
        <v/>
      </c>
      <c r="L49" s="89"/>
      <c r="M49" s="91"/>
      <c r="N49" s="88" t="str">
        <f t="array" ref="N49">IF(M49="","",INDEX(Herbs!$J:$J,MATCH(M49,Herbs!$B:$B,0)))</f>
        <v/>
      </c>
      <c r="O49" s="88">
        <f t="array" ref="O49">IF(M49:M632="",0, INDEX(Herbs!A:A,MATCH(M49,Herbs!B:B,0)))</f>
        <v>0</v>
      </c>
      <c r="P49" s="89" t="str">
        <f t="array" ref="P49">IF(M49="","", SWITCH(INDEX(Herbs!$A:$A,MATCH(M49,Herbs!$B:$B,0)),1,1,2,3,3,9,4,36,5,180,6,1080,0)*L49)</f>
        <v/>
      </c>
      <c r="Q49" s="90" t="str">
        <f t="array" ref="Q49">IF(M49="","",INDEX(Herbs!$C:$C,MATCH(M49,Herbs!$B:$B,0)))</f>
        <v/>
      </c>
      <c r="R49" s="89"/>
      <c r="S49" s="91"/>
      <c r="T49" s="88" t="str">
        <f t="array" ref="T49">IF(S49="","",INDEX(Herbs!$J:$J,MATCH(S49,Herbs!$B:$B,0)))</f>
        <v/>
      </c>
      <c r="U49" s="88">
        <f t="array" ref="U49">IF(S49:S632="",0, INDEX(Herbs!A:A,MATCH(S49,Herbs!B:B,0)))</f>
        <v>0</v>
      </c>
      <c r="V49" s="89" t="str">
        <f t="array" ref="V49">IF(S49="","", SWITCH(INDEX(Herbs!$A:$A,MATCH(S49,Herbs!$B:$B,0)),1,1,2,3,3,9,4,36,5,180,6,1080,0)*R49)</f>
        <v/>
      </c>
      <c r="W49" s="90" t="str">
        <f t="array" ref="W49">IF(S49="","",INDEX(Herbs!$C:$C,MATCH(S49,Herbs!$B:$B,0)))</f>
        <v/>
      </c>
    </row>
    <row r="50" ht="41.25" customHeight="1">
      <c r="C50" s="75"/>
      <c r="D50" s="85" t="str">
        <f>C48</f>
        <v>Greater Longevity Elixir</v>
      </c>
      <c r="E50" s="73" t="s">
        <v>323</v>
      </c>
      <c r="F50" s="86">
        <v>4.0</v>
      </c>
      <c r="G50" s="87" t="s">
        <v>417</v>
      </c>
      <c r="H50" s="88" t="str">
        <f t="array" ref="H50">IF(G50="","",INDEX(Herbs!$J:$J,MATCH(G50,Herbs!$B:$B,0)))</f>
        <v/>
      </c>
      <c r="I50" s="13">
        <f t="array" ref="I50">IF(G50:G632="",0, INDEX(Herbs!A:A,MATCH(G50,Herbs!B:B,0)))</f>
        <v>3</v>
      </c>
      <c r="J50" s="89">
        <f t="array" ref="J50">IF(G50="","", SWITCH(INDEX(Herbs!$A:$A,MATCH(G50,Herbs!$B:$B,0)),1,1,2,3,3,9,4,36,5,180,6,1080,0)*F50)</f>
        <v>36</v>
      </c>
      <c r="K50" s="90" t="str">
        <f t="array" ref="K50">IF(G50="","",INDEX(Herbs!$E:$E,MATCH(G50,Herbs!$B:$B,0)))</f>
        <v>Longevity</v>
      </c>
      <c r="L50" s="86">
        <v>1.0</v>
      </c>
      <c r="M50" s="87" t="s">
        <v>418</v>
      </c>
      <c r="N50" s="88" t="str">
        <f t="array" ref="N50">IF(M50="","",INDEX(Herbs!$J:$J,MATCH(M50,Herbs!$B:$B,0)))</f>
        <v/>
      </c>
      <c r="O50" s="88">
        <f t="array" ref="O50">IF(M50:M632="",0, INDEX(Herbs!A:A,MATCH(M50,Herbs!B:B,0)))</f>
        <v>4</v>
      </c>
      <c r="P50" s="89">
        <f t="array" ref="P50">IF(M50="","", SWITCH(INDEX(Herbs!$A:$A,MATCH(M50,Herbs!$B:$B,0)),1,1,2,3,3,9,4,36,5,180,6,1080,0)*L50)</f>
        <v>36</v>
      </c>
      <c r="Q50" s="90" t="str">
        <f t="array" ref="Q50">IF(M50="","",INDEX(Herbs!$E:$E,MATCH(M50,Herbs!$B:$B,0)))</f>
        <v>Longevity</v>
      </c>
      <c r="R50" s="89"/>
      <c r="S50" s="91"/>
      <c r="T50" s="88" t="str">
        <f t="array" ref="T50">IF(S50="","",INDEX(Herbs!$J:$J,MATCH(S50,Herbs!$B:$B,0)))</f>
        <v/>
      </c>
      <c r="U50" s="88">
        <f t="array" ref="U50">IF(S50:S632="",0, INDEX(Herbs!A:A,MATCH(S50,Herbs!B:B,0)))</f>
        <v>0</v>
      </c>
      <c r="V50" s="89" t="str">
        <f t="array" ref="V50">IF(S50="","", SWITCH(INDEX(Herbs!$A:$A,MATCH(S50,Herbs!$B:$B,0)),1,1,2,3,3,9,4,36,5,180,6,1080,0)*R50)</f>
        <v/>
      </c>
      <c r="W50" s="90" t="str">
        <f t="array" ref="W50">IF(S50="","",INDEX(Herbs!$E:$E,MATCH(S50,Herbs!$B:$B,0)))</f>
        <v/>
      </c>
    </row>
    <row r="51" ht="41.25" customHeight="1">
      <c r="C51" s="75"/>
      <c r="D51" s="85" t="str">
        <f>C48</f>
        <v>Greater Longevity Elixir</v>
      </c>
      <c r="E51" s="73" t="s">
        <v>325</v>
      </c>
      <c r="F51" s="89"/>
      <c r="G51" s="91"/>
      <c r="H51" s="88" t="str">
        <f t="array" ref="H51">IF(G51="","",INDEX(Herbs!$J:$J,MATCH(G51,Herbs!$B:$B,0)))</f>
        <v/>
      </c>
      <c r="I51" s="13">
        <f t="array" ref="I51">IF(G51:G632="",0, INDEX(Herbs!A:A,MATCH(G51,Herbs!B:B,0)))</f>
        <v>0</v>
      </c>
      <c r="J51" s="89" t="str">
        <f t="array" ref="J51">IF(G51="","", SWITCH(INDEX(Herbs!$A:$A,MATCH(G51,Herbs!$B:$B,0)),1,1,2,3,3,9,4,36,5,180,6,1080,0)*F51)</f>
        <v/>
      </c>
      <c r="K51" s="90" t="str">
        <f t="array" ref="K51">IF(G51="","",INDEX(Herbs!$E:$E,MATCH(G51,Herbs!$B:$B,0)))</f>
        <v/>
      </c>
      <c r="L51" s="89"/>
      <c r="M51" s="91"/>
      <c r="N51" s="88" t="str">
        <f t="array" ref="N51">IF(M51="","",INDEX(Herbs!$J:$J,MATCH(M51,Herbs!$B:$B,0)))</f>
        <v/>
      </c>
      <c r="O51" s="88">
        <f t="array" ref="O51">IF(M51:M632="",0, INDEX(Herbs!A:A,MATCH(M51,Herbs!B:B,0)))</f>
        <v>0</v>
      </c>
      <c r="P51" s="89" t="str">
        <f t="array" ref="P51">IF(M51="","", SWITCH(INDEX(Herbs!$A:$A,MATCH(M51,Herbs!$B:$B,0)),1,1,2,3,3,9,4,36,5,180,6,1080,0)*L51)</f>
        <v/>
      </c>
      <c r="Q51" s="90" t="str">
        <f t="array" ref="Q51">IF(M51="","",INDEX(Herbs!$E:$E,MATCH(M51,Herbs!$B:$B,0)))</f>
        <v/>
      </c>
      <c r="R51" s="89"/>
      <c r="S51" s="91"/>
      <c r="T51" s="88" t="str">
        <f t="array" ref="T51">IF(S51="","",INDEX(Herbs!$J:$J,MATCH(S51,Herbs!$B:$B,0)))</f>
        <v/>
      </c>
      <c r="U51" s="88">
        <f t="array" ref="U51">IF(S51:S632="",0, INDEX(Herbs!A:A,MATCH(S51,Herbs!B:B,0)))</f>
        <v>0</v>
      </c>
      <c r="V51" s="89" t="str">
        <f t="array" ref="V51">IF(S51="","", SWITCH(INDEX(Herbs!$A:$A,MATCH(S51,Herbs!$B:$B,0)),1,1,2,3,3,9,4,36,5,180,6,1080,0)*R51)</f>
        <v/>
      </c>
      <c r="W51" s="90" t="str">
        <f t="array" ref="W51">IF(S51="","",INDEX(Herbs!$E:$E,MATCH(S51,Herbs!$B:$B,0)))</f>
        <v/>
      </c>
    </row>
    <row r="52" ht="41.25" customHeight="1">
      <c r="A52" s="92"/>
      <c r="B52" s="92"/>
      <c r="C52" s="93"/>
      <c r="D52" s="94" t="str">
        <f>C48</f>
        <v>Greater Longevity Elixir</v>
      </c>
      <c r="E52" s="95" t="s">
        <v>326</v>
      </c>
      <c r="F52" s="96">
        <v>1.0</v>
      </c>
      <c r="G52" s="97" t="s">
        <v>336</v>
      </c>
      <c r="H52" s="98" t="str">
        <f t="array" ref="H52">IF(G52="","",INDEX(Herbs!$J:$J,MATCH(G52,Herbs!$B:$B,0)))</f>
        <v/>
      </c>
      <c r="I52" s="99">
        <f t="array" ref="I52">IF(G52:G632="",0, INDEX(Herbs!A:A,MATCH(G52,Herbs!B:B,0)))</f>
        <v>2</v>
      </c>
      <c r="J52" s="100">
        <f t="array" ref="J52">IF(G52="","", SWITCH(INDEX(Herbs!$A:$A,MATCH(G52,Herbs!$B:$B,0)),1,1,2,3,3,9,4,36,5,180,6,1080,0)*F52)</f>
        <v>3</v>
      </c>
      <c r="K52" s="101" t="str">
        <f t="array" ref="K52">IF(G52="","",INDEX(Herbs!$G:$G,MATCH(G52,Herbs!$B:$B,0)))</f>
        <v>Heat</v>
      </c>
      <c r="L52" s="96">
        <v>1.0</v>
      </c>
      <c r="M52" s="97" t="s">
        <v>336</v>
      </c>
      <c r="N52" s="98" t="str">
        <f t="array" ref="N52">IF(M52="","",INDEX(Herbs!$J:$J,MATCH(M52,Herbs!$B:$B,0)))</f>
        <v/>
      </c>
      <c r="O52" s="98">
        <f t="array" ref="O52">IF(M52:M632="",0, INDEX(Herbs!A:A,MATCH(M52,Herbs!B:B,0)))</f>
        <v>2</v>
      </c>
      <c r="P52" s="100">
        <f t="array" ref="P52">IF(M52="","", SWITCH(INDEX(Herbs!$A:$A,MATCH(M52,Herbs!$B:$B,0)),1,1,2,3,3,9,4,36,5,180,6,1080,0)*L52)</f>
        <v>3</v>
      </c>
      <c r="Q52" s="101" t="str">
        <f t="array" ref="Q52">IF(M52="","",INDEX(Herbs!$G:$G,MATCH(M52,Herbs!$B:$B,0)))</f>
        <v>Heat</v>
      </c>
      <c r="R52" s="100"/>
      <c r="S52" s="97"/>
      <c r="T52" s="98" t="str">
        <f t="array" ref="T52">IF(S52="","",INDEX(Herbs!$J:$J,MATCH(S52,Herbs!$B:$B,0)))</f>
        <v/>
      </c>
      <c r="U52" s="98">
        <f t="array" ref="U52">IF(S52:S632="",0, INDEX(Herbs!A:A,MATCH(S52,Herbs!B:B,0)))</f>
        <v>0</v>
      </c>
      <c r="V52" s="100" t="str">
        <f t="array" ref="V52">IF(S52="","", SWITCH(INDEX(Herbs!$A:$A,MATCH(S52,Herbs!$B:$B,0)),1,1,2,3,3,9,4,36,5,180,6,1080,0)*R52)</f>
        <v/>
      </c>
      <c r="W52" s="101" t="str">
        <f t="array" ref="W52">IF(S52="","",INDEX(Herbs!$G:$G,MATCH(S52,Herbs!$B:$B,0)))</f>
        <v/>
      </c>
    </row>
    <row r="53" ht="41.25" customHeight="1">
      <c r="A53" s="82" t="s">
        <v>216</v>
      </c>
      <c r="B53" s="83">
        <v>4.0</v>
      </c>
      <c r="C53" s="84" t="s">
        <v>220</v>
      </c>
      <c r="D53" s="85" t="str">
        <f>C53</f>
        <v>Expert Longevity Elixir</v>
      </c>
      <c r="E53" s="85" t="s">
        <v>320</v>
      </c>
      <c r="F53" s="86">
        <v>6.0</v>
      </c>
      <c r="G53" s="87" t="s">
        <v>365</v>
      </c>
      <c r="H53" s="88" t="str">
        <f t="array" ref="H53">IF(G53="","",INDEX(Herbs!$J:$J,MATCH(G53,Herbs!$B:$B,0)))</f>
        <v/>
      </c>
      <c r="I53" s="13">
        <f t="array" ref="I53">IF(G53:G632="",0, INDEX(Herbs!A:A,MATCH(G53,Herbs!B:B,0)))</f>
        <v>3</v>
      </c>
      <c r="J53" s="89">
        <f t="array" ref="J53">IF(G53="","", SWITCH(INDEX(Herbs!$A:$A,MATCH(G53,Herbs!$B:$B,0)),1,1,2,3,3,9,4,36,5,180,6,1080,0)*F53)</f>
        <v>54</v>
      </c>
      <c r="K53" s="90" t="str">
        <f t="array" ref="K53">IF(G53="","",INDEX(Herbs!$C:$C,MATCH(G53,Herbs!$B:$B,0)))</f>
        <v>Coalescing</v>
      </c>
      <c r="L53" s="86"/>
      <c r="M53" s="87"/>
      <c r="N53" s="88" t="str">
        <f t="array" ref="N53">IF(M53="","",INDEX(Herbs!$J:$J,MATCH(M53,Herbs!$B:$B,0)))</f>
        <v/>
      </c>
      <c r="O53" s="88">
        <f t="array" ref="O53">IF(M53:M632="",0, INDEX(Herbs!A:A,MATCH(M53,Herbs!B:B,0)))</f>
        <v>0</v>
      </c>
      <c r="P53" s="89" t="str">
        <f t="array" ref="P53">IF(M53="","", SWITCH(INDEX(Herbs!$A:$A,MATCH(M53,Herbs!$B:$B,0)),1,1,2,3,3,9,4,36,5,180,6,1080,0)*L53)</f>
        <v/>
      </c>
      <c r="Q53" s="90" t="str">
        <f t="array" ref="Q53">IF(M53="","",INDEX(Herbs!$C:$C,MATCH(M53,Herbs!$B:$B,0)))</f>
        <v/>
      </c>
      <c r="R53" s="89"/>
      <c r="S53" s="91"/>
      <c r="T53" s="88" t="str">
        <f t="array" ref="T53">IF(S53="","",INDEX(Herbs!$J:$J,MATCH(S53,Herbs!$B:$B,0)))</f>
        <v/>
      </c>
      <c r="U53" s="88">
        <f t="array" ref="U53">IF(S53:S632="",0, INDEX(Herbs!A:A,MATCH(S53,Herbs!B:B,0)))</f>
        <v>0</v>
      </c>
      <c r="V53" s="89" t="str">
        <f t="array" ref="V53">IF(S53="","", SWITCH(INDEX(Herbs!$A:$A,MATCH(S53,Herbs!$B:$B,0)),1,1,2,3,3,9,4,36,5,180,6,1080,0)*R53)</f>
        <v/>
      </c>
      <c r="W53" s="90" t="str">
        <f t="array" ref="W53">IF(S53="","",INDEX(Herbs!$C:$C,MATCH(S53,Herbs!$B:$B,0)))</f>
        <v/>
      </c>
    </row>
    <row r="54" ht="41.25" customHeight="1">
      <c r="C54" s="75"/>
      <c r="D54" s="85" t="str">
        <f>C53</f>
        <v>Expert Longevity Elixir</v>
      </c>
      <c r="E54" s="85" t="s">
        <v>322</v>
      </c>
      <c r="F54" s="89"/>
      <c r="G54" s="91"/>
      <c r="H54" s="88" t="str">
        <f t="array" ref="H54">IF(G54="","",INDEX(Herbs!$J:$J,MATCH(G54,Herbs!$B:$B,0)))</f>
        <v/>
      </c>
      <c r="I54" s="13">
        <f t="array" ref="I54">IF(G54:G632="",0, INDEX(Herbs!A:A,MATCH(G54,Herbs!B:B,0)))</f>
        <v>0</v>
      </c>
      <c r="J54" s="89" t="str">
        <f t="array" ref="J54">IF(G54="","", SWITCH(INDEX(Herbs!$A:$A,MATCH(G54,Herbs!$B:$B,0)),1,1,2,3,3,9,4,36,5,180,6,1080,0)*F54)</f>
        <v/>
      </c>
      <c r="K54" s="90" t="str">
        <f t="array" ref="K54">IF(G54="","",INDEX(Herbs!$C:$C,MATCH(G54,Herbs!$B:$B,0)))</f>
        <v/>
      </c>
      <c r="L54" s="89"/>
      <c r="M54" s="91"/>
      <c r="N54" s="88" t="str">
        <f t="array" ref="N54">IF(M54="","",INDEX(Herbs!$J:$J,MATCH(M54,Herbs!$B:$B,0)))</f>
        <v/>
      </c>
      <c r="O54" s="88">
        <f t="array" ref="O54">IF(M54:M632="",0, INDEX(Herbs!A:A,MATCH(M54,Herbs!B:B,0)))</f>
        <v>0</v>
      </c>
      <c r="P54" s="89" t="str">
        <f t="array" ref="P54">IF(M54="","", SWITCH(INDEX(Herbs!$A:$A,MATCH(M54,Herbs!$B:$B,0)),1,1,2,3,3,9,4,36,5,180,6,1080,0)*L54)</f>
        <v/>
      </c>
      <c r="Q54" s="90" t="str">
        <f t="array" ref="Q54">IF(M54="","",INDEX(Herbs!$C:$C,MATCH(M54,Herbs!$B:$B,0)))</f>
        <v/>
      </c>
      <c r="R54" s="89"/>
      <c r="S54" s="91"/>
      <c r="T54" s="88" t="str">
        <f t="array" ref="T54">IF(S54="","",INDEX(Herbs!$J:$J,MATCH(S54,Herbs!$B:$B,0)))</f>
        <v/>
      </c>
      <c r="U54" s="88">
        <f t="array" ref="U54">IF(S54:S632="",0, INDEX(Herbs!A:A,MATCH(S54,Herbs!B:B,0)))</f>
        <v>0</v>
      </c>
      <c r="V54" s="89" t="str">
        <f t="array" ref="V54">IF(S54="","", SWITCH(INDEX(Herbs!$A:$A,MATCH(S54,Herbs!$B:$B,0)),1,1,2,3,3,9,4,36,5,180,6,1080,0)*R54)</f>
        <v/>
      </c>
      <c r="W54" s="90" t="str">
        <f t="array" ref="W54">IF(S54="","",INDEX(Herbs!$C:$C,MATCH(S54,Herbs!$B:$B,0)))</f>
        <v/>
      </c>
    </row>
    <row r="55" ht="41.25" customHeight="1">
      <c r="C55" s="75"/>
      <c r="D55" s="85" t="str">
        <f>C53</f>
        <v>Expert Longevity Elixir</v>
      </c>
      <c r="E55" s="73" t="s">
        <v>323</v>
      </c>
      <c r="F55" s="86">
        <v>6.0</v>
      </c>
      <c r="G55" s="87" t="s">
        <v>418</v>
      </c>
      <c r="H55" s="88" t="str">
        <f t="array" ref="H55">IF(G55="","",INDEX(Herbs!$J:$J,MATCH(G55,Herbs!$B:$B,0)))</f>
        <v/>
      </c>
      <c r="I55" s="13">
        <f t="array" ref="I55">IF(G55:G632="",0, INDEX(Herbs!A:A,MATCH(G55,Herbs!B:B,0)))</f>
        <v>4</v>
      </c>
      <c r="J55" s="89">
        <f t="array" ref="J55">IF(G55="","", SWITCH(INDEX(Herbs!$A:$A,MATCH(G55,Herbs!$B:$B,0)),1,1,2,3,3,9,4,36,5,180,6,1080,0)*F55)</f>
        <v>216</v>
      </c>
      <c r="K55" s="90" t="str">
        <f t="array" ref="K55">IF(G55="","",INDEX(Herbs!$E:$E,MATCH(G55,Herbs!$B:$B,0)))</f>
        <v>Longevity</v>
      </c>
      <c r="L55" s="86"/>
      <c r="M55" s="87"/>
      <c r="N55" s="88" t="str">
        <f t="array" ref="N55">IF(M55="","",INDEX(Herbs!$J:$J,MATCH(M55,Herbs!$B:$B,0)))</f>
        <v/>
      </c>
      <c r="O55" s="88">
        <f t="array" ref="O55">IF(M55:M632="",0, INDEX(Herbs!A:A,MATCH(M55,Herbs!B:B,0)))</f>
        <v>0</v>
      </c>
      <c r="P55" s="89" t="str">
        <f t="array" ref="P55">IF(M55="","", SWITCH(INDEX(Herbs!$A:$A,MATCH(M55,Herbs!$B:$B,0)),1,1,2,3,3,9,4,36,5,180,6,1080,0)*L55)</f>
        <v/>
      </c>
      <c r="Q55" s="90" t="str">
        <f t="array" ref="Q55">IF(M55="","",INDEX(Herbs!$E:$E,MATCH(M55,Herbs!$B:$B,0)))</f>
        <v/>
      </c>
      <c r="R55" s="89"/>
      <c r="S55" s="91"/>
      <c r="T55" s="88" t="str">
        <f t="array" ref="T55">IF(S55="","",INDEX(Herbs!$J:$J,MATCH(S55,Herbs!$B:$B,0)))</f>
        <v/>
      </c>
      <c r="U55" s="88">
        <f t="array" ref="U55">IF(S55:S632="",0, INDEX(Herbs!A:A,MATCH(S55,Herbs!B:B,0)))</f>
        <v>0</v>
      </c>
      <c r="V55" s="89" t="str">
        <f t="array" ref="V55">IF(S55="","", SWITCH(INDEX(Herbs!$A:$A,MATCH(S55,Herbs!$B:$B,0)),1,1,2,3,3,9,4,36,5,180,6,1080,0)*R55)</f>
        <v/>
      </c>
      <c r="W55" s="90" t="str">
        <f t="array" ref="W55">IF(S55="","",INDEX(Herbs!$E:$E,MATCH(S55,Herbs!$B:$B,0)))</f>
        <v/>
      </c>
    </row>
    <row r="56" ht="41.25" customHeight="1">
      <c r="C56" s="75"/>
      <c r="D56" s="85" t="str">
        <f>C53</f>
        <v>Expert Longevity Elixir</v>
      </c>
      <c r="E56" s="73" t="s">
        <v>325</v>
      </c>
      <c r="F56" s="89"/>
      <c r="G56" s="91"/>
      <c r="H56" s="88" t="str">
        <f t="array" ref="H56">IF(G56="","",INDEX(Herbs!$J:$J,MATCH(G56,Herbs!$B:$B,0)))</f>
        <v/>
      </c>
      <c r="I56" s="13">
        <f t="array" ref="I56">IF(G56:G632="",0, INDEX(Herbs!A:A,MATCH(G56,Herbs!B:B,0)))</f>
        <v>0</v>
      </c>
      <c r="J56" s="89" t="str">
        <f t="array" ref="J56">IF(G56="","", SWITCH(INDEX(Herbs!$A:$A,MATCH(G56,Herbs!$B:$B,0)),1,1,2,3,3,9,4,36,5,180,6,1080,0)*F56)</f>
        <v/>
      </c>
      <c r="K56" s="90" t="str">
        <f t="array" ref="K56">IF(G56="","",INDEX(Herbs!$E:$E,MATCH(G56,Herbs!$B:$B,0)))</f>
        <v/>
      </c>
      <c r="L56" s="89"/>
      <c r="M56" s="91"/>
      <c r="N56" s="88" t="str">
        <f t="array" ref="N56">IF(M56="","",INDEX(Herbs!$J:$J,MATCH(M56,Herbs!$B:$B,0)))</f>
        <v/>
      </c>
      <c r="O56" s="88">
        <f t="array" ref="O56">IF(M56:M632="",0, INDEX(Herbs!A:A,MATCH(M56,Herbs!B:B,0)))</f>
        <v>0</v>
      </c>
      <c r="P56" s="89" t="str">
        <f t="array" ref="P56">IF(M56="","", SWITCH(INDEX(Herbs!$A:$A,MATCH(M56,Herbs!$B:$B,0)),1,1,2,3,3,9,4,36,5,180,6,1080,0)*L56)</f>
        <v/>
      </c>
      <c r="Q56" s="90" t="str">
        <f t="array" ref="Q56">IF(M56="","",INDEX(Herbs!$E:$E,MATCH(M56,Herbs!$B:$B,0)))</f>
        <v/>
      </c>
      <c r="R56" s="89"/>
      <c r="S56" s="91"/>
      <c r="T56" s="88" t="str">
        <f t="array" ref="T56">IF(S56="","",INDEX(Herbs!$J:$J,MATCH(S56,Herbs!$B:$B,0)))</f>
        <v/>
      </c>
      <c r="U56" s="88">
        <f t="array" ref="U56">IF(S56:S632="",0, INDEX(Herbs!A:A,MATCH(S56,Herbs!B:B,0)))</f>
        <v>0</v>
      </c>
      <c r="V56" s="89" t="str">
        <f t="array" ref="V56">IF(S56="","", SWITCH(INDEX(Herbs!$A:$A,MATCH(S56,Herbs!$B:$B,0)),1,1,2,3,3,9,4,36,5,180,6,1080,0)*R56)</f>
        <v/>
      </c>
      <c r="W56" s="90" t="str">
        <f t="array" ref="W56">IF(S56="","",INDEX(Herbs!$E:$E,MATCH(S56,Herbs!$B:$B,0)))</f>
        <v/>
      </c>
    </row>
    <row r="57" ht="41.25" customHeight="1">
      <c r="A57" s="92"/>
      <c r="B57" s="92"/>
      <c r="C57" s="93"/>
      <c r="D57" s="94" t="str">
        <f>C53</f>
        <v>Expert Longevity Elixir</v>
      </c>
      <c r="E57" s="95" t="s">
        <v>326</v>
      </c>
      <c r="F57" s="96">
        <v>1.0</v>
      </c>
      <c r="G57" s="97" t="s">
        <v>331</v>
      </c>
      <c r="H57" s="98" t="str">
        <f t="array" ref="H57">IF(G57="","",INDEX(Herbs!$J:$J,MATCH(G57,Herbs!$B:$B,0)))</f>
        <v/>
      </c>
      <c r="I57" s="99">
        <f t="array" ref="I57">IF(G57:G632="",0, INDEX(Herbs!A:A,MATCH(G57,Herbs!B:B,0)))</f>
        <v>3</v>
      </c>
      <c r="J57" s="100">
        <f t="array" ref="J57">IF(G57="","", SWITCH(INDEX(Herbs!$A:$A,MATCH(G57,Herbs!$B:$B,0)),1,1,2,3,3,9,4,36,5,180,6,1080,0)*F57)</f>
        <v>9</v>
      </c>
      <c r="K57" s="101" t="str">
        <f t="array" ref="K57">IF(G57="","",INDEX(Herbs!$G:$G,MATCH(G57,Herbs!$B:$B,0)))</f>
        <v>Heat</v>
      </c>
      <c r="L57" s="96"/>
      <c r="M57" s="97"/>
      <c r="N57" s="98" t="str">
        <f t="array" ref="N57">IF(M57="","",INDEX(Herbs!$J:$J,MATCH(M57,Herbs!$B:$B,0)))</f>
        <v/>
      </c>
      <c r="O57" s="98">
        <f t="array" ref="O57">IF(M57:M632="",0, INDEX(Herbs!A:A,MATCH(M57,Herbs!B:B,0)))</f>
        <v>0</v>
      </c>
      <c r="P57" s="100" t="str">
        <f t="array" ref="P57">IF(M57="","", SWITCH(INDEX(Herbs!$A:$A,MATCH(M57,Herbs!$B:$B,0)),1,1,2,3,3,9,4,36,5,180,6,1080,0)*L57)</f>
        <v/>
      </c>
      <c r="Q57" s="101" t="str">
        <f t="array" ref="Q57">IF(M57="","",INDEX(Herbs!$G:$G,MATCH(M57,Herbs!$B:$B,0)))</f>
        <v/>
      </c>
      <c r="R57" s="100"/>
      <c r="S57" s="97"/>
      <c r="T57" s="98" t="str">
        <f t="array" ref="T57">IF(S57="","",INDEX(Herbs!$J:$J,MATCH(S57,Herbs!$B:$B,0)))</f>
        <v/>
      </c>
      <c r="U57" s="98">
        <f t="array" ref="U57">IF(S57:S632="",0, INDEX(Herbs!A:A,MATCH(S57,Herbs!B:B,0)))</f>
        <v>0</v>
      </c>
      <c r="V57" s="100" t="str">
        <f t="array" ref="V57">IF(S57="","", SWITCH(INDEX(Herbs!$A:$A,MATCH(S57,Herbs!$B:$B,0)),1,1,2,3,3,9,4,36,5,180,6,1080,0)*R57)</f>
        <v/>
      </c>
      <c r="W57" s="101" t="str">
        <f t="array" ref="W57">IF(S57="","",INDEX(Herbs!$G:$G,MATCH(S57,Herbs!$B:$B,0)))</f>
        <v/>
      </c>
    </row>
    <row r="58" ht="41.25" customHeight="1">
      <c r="A58" s="82" t="s">
        <v>216</v>
      </c>
      <c r="B58" s="83">
        <v>5.0</v>
      </c>
      <c r="C58" s="84" t="s">
        <v>222</v>
      </c>
      <c r="D58" s="85" t="str">
        <f>C58</f>
        <v>Master Longevity Elixir</v>
      </c>
      <c r="E58" s="85" t="s">
        <v>320</v>
      </c>
      <c r="F58" s="86">
        <v>8.0</v>
      </c>
      <c r="G58" s="87" t="s">
        <v>375</v>
      </c>
      <c r="H58" s="88" t="str">
        <f t="array" ref="H58">IF(G58="","",INDEX(Herbs!$J:$J,MATCH(G58,Herbs!$B:$B,0)))</f>
        <v/>
      </c>
      <c r="I58" s="13">
        <f t="array" ref="I58">IF(G58:G632="",0, INDEX(Herbs!A:A,MATCH(G58,Herbs!B:B,0)))</f>
        <v>4</v>
      </c>
      <c r="J58" s="89">
        <f t="array" ref="J58">IF(G58="","", SWITCH(INDEX(Herbs!$A:$A,MATCH(G58,Herbs!$B:$B,0)),1,1,2,3,3,9,4,36,5,180,6,1080,0)*F58)</f>
        <v>288</v>
      </c>
      <c r="K58" s="90" t="str">
        <f t="array" ref="K58">IF(G58="","",INDEX(Herbs!$C:$C,MATCH(G58,Herbs!$B:$B,0)))</f>
        <v>Coalescing</v>
      </c>
      <c r="L58" s="89"/>
      <c r="M58" s="91"/>
      <c r="N58" s="88" t="str">
        <f t="array" ref="N58">IF(M58="","",INDEX(Herbs!$J:$J,MATCH(M58,Herbs!$B:$B,0)))</f>
        <v/>
      </c>
      <c r="O58" s="88">
        <f t="array" ref="O58">IF(M58:M632="",0, INDEX(Herbs!A:A,MATCH(M58,Herbs!B:B,0)))</f>
        <v>0</v>
      </c>
      <c r="P58" s="89" t="str">
        <f t="array" ref="P58">IF(M58="","", SWITCH(INDEX(Herbs!$A:$A,MATCH(M58,Herbs!$B:$B,0)),1,1,2,3,3,9,4,36,5,180,6,1080,0)*L58)</f>
        <v/>
      </c>
      <c r="Q58" s="90" t="str">
        <f t="array" ref="Q58">IF(M58="","",INDEX(Herbs!$C:$C,MATCH(M58,Herbs!$B:$B,0)))</f>
        <v/>
      </c>
      <c r="R58" s="89"/>
      <c r="S58" s="91"/>
      <c r="T58" s="88" t="str">
        <f t="array" ref="T58">IF(S58="","",INDEX(Herbs!$J:$J,MATCH(S58,Herbs!$B:$B,0)))</f>
        <v/>
      </c>
      <c r="U58" s="88">
        <f t="array" ref="U58">IF(S58:S632="",0, INDEX(Herbs!A:A,MATCH(S58,Herbs!B:B,0)))</f>
        <v>0</v>
      </c>
      <c r="V58" s="89" t="str">
        <f t="array" ref="V58">IF(S58="","", SWITCH(INDEX(Herbs!$A:$A,MATCH(S58,Herbs!$B:$B,0)),1,1,2,3,3,9,4,36,5,180,6,1080,0)*R58)</f>
        <v/>
      </c>
      <c r="W58" s="90" t="str">
        <f t="array" ref="W58">IF(S58="","",INDEX(Herbs!$C:$C,MATCH(S58,Herbs!$B:$B,0)))</f>
        <v/>
      </c>
    </row>
    <row r="59" ht="41.25" customHeight="1">
      <c r="C59" s="75"/>
      <c r="D59" s="85" t="str">
        <f>C58</f>
        <v>Master Longevity Elixir</v>
      </c>
      <c r="E59" s="85" t="s">
        <v>322</v>
      </c>
      <c r="F59" s="89"/>
      <c r="G59" s="91"/>
      <c r="H59" s="88" t="str">
        <f t="array" ref="H59">IF(G59="","",INDEX(Herbs!$J:$J,MATCH(G59,Herbs!$B:$B,0)))</f>
        <v/>
      </c>
      <c r="I59" s="13">
        <f t="array" ref="I59">IF(G59:G632="",0, INDEX(Herbs!A:A,MATCH(G59,Herbs!B:B,0)))</f>
        <v>0</v>
      </c>
      <c r="J59" s="89" t="str">
        <f t="array" ref="J59">IF(G59="","", SWITCH(INDEX(Herbs!$A:$A,MATCH(G59,Herbs!$B:$B,0)),1,1,2,3,3,9,4,36,5,180,6,1080,0)*F59)</f>
        <v/>
      </c>
      <c r="K59" s="90" t="str">
        <f t="array" ref="K59">IF(G59="","",INDEX(Herbs!$C:$C,MATCH(G59,Herbs!$B:$B,0)))</f>
        <v/>
      </c>
      <c r="L59" s="89"/>
      <c r="M59" s="91"/>
      <c r="N59" s="88" t="str">
        <f t="array" ref="N59">IF(M59="","",INDEX(Herbs!$J:$J,MATCH(M59,Herbs!$B:$B,0)))</f>
        <v/>
      </c>
      <c r="O59" s="88">
        <f t="array" ref="O59">IF(M59:M632="",0, INDEX(Herbs!A:A,MATCH(M59,Herbs!B:B,0)))</f>
        <v>0</v>
      </c>
      <c r="P59" s="89" t="str">
        <f t="array" ref="P59">IF(M59="","", SWITCH(INDEX(Herbs!$A:$A,MATCH(M59,Herbs!$B:$B,0)),1,1,2,3,3,9,4,36,5,180,6,1080,0)*L59)</f>
        <v/>
      </c>
      <c r="Q59" s="90" t="str">
        <f t="array" ref="Q59">IF(M59="","",INDEX(Herbs!$C:$C,MATCH(M59,Herbs!$B:$B,0)))</f>
        <v/>
      </c>
      <c r="R59" s="89"/>
      <c r="S59" s="91"/>
      <c r="T59" s="88" t="str">
        <f t="array" ref="T59">IF(S59="","",INDEX(Herbs!$J:$J,MATCH(S59,Herbs!$B:$B,0)))</f>
        <v/>
      </c>
      <c r="U59" s="88">
        <f t="array" ref="U59">IF(S59:S632="",0, INDEX(Herbs!A:A,MATCH(S59,Herbs!B:B,0)))</f>
        <v>0</v>
      </c>
      <c r="V59" s="89" t="str">
        <f t="array" ref="V59">IF(S59="","", SWITCH(INDEX(Herbs!$A:$A,MATCH(S59,Herbs!$B:$B,0)),1,1,2,3,3,9,4,36,5,180,6,1080,0)*R59)</f>
        <v/>
      </c>
      <c r="W59" s="90" t="str">
        <f t="array" ref="W59">IF(S59="","",INDEX(Herbs!$C:$C,MATCH(S59,Herbs!$B:$B,0)))</f>
        <v/>
      </c>
    </row>
    <row r="60" ht="41.25" customHeight="1">
      <c r="C60" s="75"/>
      <c r="D60" s="85" t="str">
        <f>C58</f>
        <v>Master Longevity Elixir</v>
      </c>
      <c r="E60" s="73" t="s">
        <v>323</v>
      </c>
      <c r="F60" s="86">
        <v>2.0</v>
      </c>
      <c r="G60" s="87" t="s">
        <v>371</v>
      </c>
      <c r="H60" s="88" t="str">
        <f t="array" ref="H60">IF(G60="","",INDEX(Herbs!$J:$J,MATCH(G60,Herbs!$B:$B,0)))</f>
        <v/>
      </c>
      <c r="I60" s="13">
        <f t="array" ref="I60">IF(G60:G632="",0, INDEX(Herbs!A:A,MATCH(G60,Herbs!B:B,0)))</f>
        <v>5</v>
      </c>
      <c r="J60" s="89">
        <f t="array" ref="J60">IF(G60="","", SWITCH(INDEX(Herbs!$A:$A,MATCH(G60,Herbs!$B:$B,0)),1,1,2,3,3,9,4,36,5,180,6,1080,0)*F60)</f>
        <v>360</v>
      </c>
      <c r="K60" s="90" t="str">
        <f t="array" ref="K60">IF(G60="","",INDEX(Herbs!$E:$E,MATCH(G60,Herbs!$B:$B,0)))</f>
        <v>Longevity</v>
      </c>
      <c r="L60" s="89"/>
      <c r="M60" s="91"/>
      <c r="N60" s="88" t="str">
        <f t="array" ref="N60">IF(M60="","",INDEX(Herbs!$J:$J,MATCH(M60,Herbs!$B:$B,0)))</f>
        <v/>
      </c>
      <c r="O60" s="88">
        <f t="array" ref="O60">IF(M60:M632="",0, INDEX(Herbs!A:A,MATCH(M60,Herbs!B:B,0)))</f>
        <v>0</v>
      </c>
      <c r="P60" s="89" t="str">
        <f t="array" ref="P60">IF(M60="","", SWITCH(INDEX(Herbs!$A:$A,MATCH(M60,Herbs!$B:$B,0)),1,1,2,3,3,9,4,36,5,180,6,1080,0)*L60)</f>
        <v/>
      </c>
      <c r="Q60" s="90" t="str">
        <f t="array" ref="Q60">IF(M60="","",INDEX(Herbs!$E:$E,MATCH(M60,Herbs!$B:$B,0)))</f>
        <v/>
      </c>
      <c r="R60" s="89"/>
      <c r="S60" s="91"/>
      <c r="T60" s="88" t="str">
        <f t="array" ref="T60">IF(S60="","",INDEX(Herbs!$J:$J,MATCH(S60,Herbs!$B:$B,0)))</f>
        <v/>
      </c>
      <c r="U60" s="88">
        <f t="array" ref="U60">IF(S60:S632="",0, INDEX(Herbs!A:A,MATCH(S60,Herbs!B:B,0)))</f>
        <v>0</v>
      </c>
      <c r="V60" s="89" t="str">
        <f t="array" ref="V60">IF(S60="","", SWITCH(INDEX(Herbs!$A:$A,MATCH(S60,Herbs!$B:$B,0)),1,1,2,3,3,9,4,36,5,180,6,1080,0)*R60)</f>
        <v/>
      </c>
      <c r="W60" s="90" t="str">
        <f t="array" ref="W60">IF(S60="","",INDEX(Herbs!$E:$E,MATCH(S60,Herbs!$B:$B,0)))</f>
        <v/>
      </c>
    </row>
    <row r="61" ht="41.25" customHeight="1">
      <c r="C61" s="75"/>
      <c r="D61" s="85" t="str">
        <f>C58</f>
        <v>Master Longevity Elixir</v>
      </c>
      <c r="E61" s="73" t="s">
        <v>325</v>
      </c>
      <c r="F61" s="89"/>
      <c r="G61" s="91"/>
      <c r="H61" s="88" t="str">
        <f t="array" ref="H61">IF(G61="","",INDEX(Herbs!$J:$J,MATCH(G61,Herbs!$B:$B,0)))</f>
        <v/>
      </c>
      <c r="I61" s="13">
        <f t="array" ref="I61">IF(G61:G632="",0, INDEX(Herbs!A:A,MATCH(G61,Herbs!B:B,0)))</f>
        <v>0</v>
      </c>
      <c r="J61" s="89" t="str">
        <f t="array" ref="J61">IF(G61="","", SWITCH(INDEX(Herbs!$A:$A,MATCH(G61,Herbs!$B:$B,0)),1,1,2,3,3,9,4,36,5,180,6,1080,0)*F61)</f>
        <v/>
      </c>
      <c r="K61" s="90" t="str">
        <f t="array" ref="K61">IF(G61="","",INDEX(Herbs!$E:$E,MATCH(G61,Herbs!$B:$B,0)))</f>
        <v/>
      </c>
      <c r="L61" s="89"/>
      <c r="M61" s="91"/>
      <c r="N61" s="88" t="str">
        <f t="array" ref="N61">IF(M61="","",INDEX(Herbs!$J:$J,MATCH(M61,Herbs!$B:$B,0)))</f>
        <v/>
      </c>
      <c r="O61" s="88">
        <f t="array" ref="O61">IF(M61:M632="",0, INDEX(Herbs!A:A,MATCH(M61,Herbs!B:B,0)))</f>
        <v>0</v>
      </c>
      <c r="P61" s="89" t="str">
        <f t="array" ref="P61">IF(M61="","", SWITCH(INDEX(Herbs!$A:$A,MATCH(M61,Herbs!$B:$B,0)),1,1,2,3,3,9,4,36,5,180,6,1080,0)*L61)</f>
        <v/>
      </c>
      <c r="Q61" s="90" t="str">
        <f t="array" ref="Q61">IF(M61="","",INDEX(Herbs!$E:$E,MATCH(M61,Herbs!$B:$B,0)))</f>
        <v/>
      </c>
      <c r="R61" s="89"/>
      <c r="S61" s="91"/>
      <c r="T61" s="88" t="str">
        <f t="array" ref="T61">IF(S61="","",INDEX(Herbs!$J:$J,MATCH(S61,Herbs!$B:$B,0)))</f>
        <v/>
      </c>
      <c r="U61" s="88">
        <f t="array" ref="U61">IF(S61:S632="",0, INDEX(Herbs!A:A,MATCH(S61,Herbs!B:B,0)))</f>
        <v>0</v>
      </c>
      <c r="V61" s="89" t="str">
        <f t="array" ref="V61">IF(S61="","", SWITCH(INDEX(Herbs!$A:$A,MATCH(S61,Herbs!$B:$B,0)),1,1,2,3,3,9,4,36,5,180,6,1080,0)*R61)</f>
        <v/>
      </c>
      <c r="W61" s="90" t="str">
        <f t="array" ref="W61">IF(S61="","",INDEX(Herbs!$E:$E,MATCH(S61,Herbs!$B:$B,0)))</f>
        <v/>
      </c>
    </row>
    <row r="62" ht="41.25" customHeight="1">
      <c r="A62" s="92"/>
      <c r="B62" s="92"/>
      <c r="C62" s="93"/>
      <c r="D62" s="94" t="str">
        <f>C58</f>
        <v>Master Longevity Elixir</v>
      </c>
      <c r="E62" s="95" t="s">
        <v>326</v>
      </c>
      <c r="F62" s="96">
        <v>1.0</v>
      </c>
      <c r="G62" s="97" t="s">
        <v>387</v>
      </c>
      <c r="H62" s="98" t="str">
        <f t="array" ref="H62">IF(G62="","",INDEX(Herbs!$J:$J,MATCH(G62,Herbs!$B:$B,0)))</f>
        <v/>
      </c>
      <c r="I62" s="99">
        <f t="array" ref="I62">IF(G62:G632="",0, INDEX(Herbs!A:A,MATCH(G62,Herbs!B:B,0)))</f>
        <v>4</v>
      </c>
      <c r="J62" s="100">
        <f t="array" ref="J62">IF(G62="","", SWITCH(INDEX(Herbs!$A:$A,MATCH(G62,Herbs!$B:$B,0)),1,1,2,3,3,9,4,36,5,180,6,1080,0)*F62)</f>
        <v>36</v>
      </c>
      <c r="K62" s="101" t="str">
        <f t="array" ref="K62">IF(G62="","",INDEX(Herbs!$G:$G,MATCH(G62,Herbs!$B:$B,0)))</f>
        <v>Heat</v>
      </c>
      <c r="L62" s="100"/>
      <c r="M62" s="97"/>
      <c r="N62" s="98" t="str">
        <f t="array" ref="N62">IF(M62="","",INDEX(Herbs!$J:$J,MATCH(M62,Herbs!$B:$B,0)))</f>
        <v/>
      </c>
      <c r="O62" s="98">
        <f t="array" ref="O62">IF(M62:M632="",0, INDEX(Herbs!A:A,MATCH(M62,Herbs!B:B,0)))</f>
        <v>0</v>
      </c>
      <c r="P62" s="100" t="str">
        <f t="array" ref="P62">IF(M62="","", SWITCH(INDEX(Herbs!$A:$A,MATCH(M62,Herbs!$B:$B,0)),1,1,2,3,3,9,4,36,5,180,6,1080,0)*L62)</f>
        <v/>
      </c>
      <c r="Q62" s="101" t="str">
        <f t="array" ref="Q62">IF(M62="","",INDEX(Herbs!$G:$G,MATCH(M62,Herbs!$B:$B,0)))</f>
        <v/>
      </c>
      <c r="R62" s="100"/>
      <c r="S62" s="97"/>
      <c r="T62" s="98" t="str">
        <f t="array" ref="T62">IF(S62="","",INDEX(Herbs!$J:$J,MATCH(S62,Herbs!$B:$B,0)))</f>
        <v/>
      </c>
      <c r="U62" s="98">
        <f t="array" ref="U62">IF(S62:S632="",0, INDEX(Herbs!A:A,MATCH(S62,Herbs!B:B,0)))</f>
        <v>0</v>
      </c>
      <c r="V62" s="100" t="str">
        <f t="array" ref="V62">IF(S62="","", SWITCH(INDEX(Herbs!$A:$A,MATCH(S62,Herbs!$B:$B,0)),1,1,2,3,3,9,4,36,5,180,6,1080,0)*R62)</f>
        <v/>
      </c>
      <c r="W62" s="101" t="str">
        <f t="array" ref="W62">IF(S62="","",INDEX(Herbs!$G:$G,MATCH(S62,Herbs!$B:$B,0)))</f>
        <v/>
      </c>
    </row>
    <row r="63" ht="41.25" customHeight="1">
      <c r="A63" s="82" t="s">
        <v>216</v>
      </c>
      <c r="B63" s="83">
        <v>5.0</v>
      </c>
      <c r="C63" s="84" t="s">
        <v>419</v>
      </c>
      <c r="D63" s="85" t="str">
        <f>C63</f>
        <v>Divine Longeviry Elixir</v>
      </c>
      <c r="E63" s="85" t="s">
        <v>320</v>
      </c>
      <c r="F63" s="86">
        <v>1.0</v>
      </c>
      <c r="G63" s="87" t="s">
        <v>401</v>
      </c>
      <c r="H63" s="88" t="str">
        <f t="array" ref="H63">IF(G63="","",INDEX(Herbs!$J:$J,MATCH(G63,Herbs!$B:$B,0)))</f>
        <v/>
      </c>
      <c r="I63" s="13">
        <f t="array" ref="I63">IF(G63:G632="",0, INDEX(Herbs!A:A,MATCH(G63,Herbs!B:B,0)))</f>
        <v>5</v>
      </c>
      <c r="J63" s="89">
        <f t="array" ref="J63">IF(G63="","", SWITCH(INDEX(Herbs!$A:$A,MATCH(G63,Herbs!$B:$B,0)),1,1,2,3,3,9,4,36,5,180,6,1080,0)*F63)</f>
        <v>180</v>
      </c>
      <c r="K63" s="90" t="str">
        <f t="array" ref="K63">IF(G63="","",INDEX(Herbs!$C:$C,MATCH(G63,Herbs!$B:$B,0)))</f>
        <v>Coalescing</v>
      </c>
      <c r="L63" s="89"/>
      <c r="M63" s="91"/>
      <c r="N63" s="88" t="str">
        <f t="array" ref="N63">IF(M63="","",INDEX(Herbs!$J:$J,MATCH(M63,Herbs!$B:$B,0)))</f>
        <v/>
      </c>
      <c r="O63" s="88">
        <f t="array" ref="O63">IF(M63:M632="",0, INDEX(Herbs!A:A,MATCH(M63,Herbs!B:B,0)))</f>
        <v>0</v>
      </c>
      <c r="P63" s="89" t="str">
        <f t="array" ref="P63">IF(M63="","", SWITCH(INDEX(Herbs!$A:$A,MATCH(M63,Herbs!$B:$B,0)),1,1,2,3,3,9,4,36,5,180,6,1080,0)*L63)</f>
        <v/>
      </c>
      <c r="Q63" s="90" t="str">
        <f t="array" ref="Q63">IF(M63="","",INDEX(Herbs!$C:$C,MATCH(M63,Herbs!$B:$B,0)))</f>
        <v/>
      </c>
      <c r="R63" s="89"/>
      <c r="S63" s="91"/>
      <c r="T63" s="88" t="str">
        <f t="array" ref="T63">IF(S63="","",INDEX(Herbs!$J:$J,MATCH(S63,Herbs!$B:$B,0)))</f>
        <v/>
      </c>
      <c r="U63" s="88">
        <f t="array" ref="U63">IF(S63:S632="",0, INDEX(Herbs!A:A,MATCH(S63,Herbs!B:B,0)))</f>
        <v>0</v>
      </c>
      <c r="V63" s="89" t="str">
        <f t="array" ref="V63">IF(S63="","", SWITCH(INDEX(Herbs!$A:$A,MATCH(S63,Herbs!$B:$B,0)),1,1,2,3,3,9,4,36,5,180,6,1080,0)*R63)</f>
        <v/>
      </c>
      <c r="W63" s="90" t="str">
        <f t="array" ref="W63">IF(S63="","",INDEX(Herbs!$C:$C,MATCH(S63,Herbs!$B:$B,0)))</f>
        <v/>
      </c>
    </row>
    <row r="64" ht="41.25" customHeight="1">
      <c r="C64" s="75"/>
      <c r="D64" s="85" t="str">
        <f>C63</f>
        <v>Divine Longeviry Elixir</v>
      </c>
      <c r="E64" s="85" t="s">
        <v>322</v>
      </c>
      <c r="F64" s="89"/>
      <c r="G64" s="91"/>
      <c r="H64" s="88" t="str">
        <f t="array" ref="H64">IF(G64="","",INDEX(Herbs!$J:$J,MATCH(G64,Herbs!$B:$B,0)))</f>
        <v/>
      </c>
      <c r="I64" s="13">
        <f t="array" ref="I64">IF(G64:G632="",0, INDEX(Herbs!A:A,MATCH(G64,Herbs!B:B,0)))</f>
        <v>0</v>
      </c>
      <c r="J64" s="89" t="str">
        <f t="array" ref="J64">IF(G64="","", SWITCH(INDEX(Herbs!$A:$A,MATCH(G64,Herbs!$B:$B,0)),1,1,2,3,3,9,4,36,5,180,6,1080,0)*F64)</f>
        <v/>
      </c>
      <c r="K64" s="90" t="str">
        <f t="array" ref="K64">IF(G64="","",INDEX(Herbs!$C:$C,MATCH(G64,Herbs!$B:$B,0)))</f>
        <v/>
      </c>
      <c r="L64" s="89"/>
      <c r="M64" s="91"/>
      <c r="N64" s="88" t="str">
        <f t="array" ref="N64">IF(M64="","",INDEX(Herbs!$J:$J,MATCH(M64,Herbs!$B:$B,0)))</f>
        <v/>
      </c>
      <c r="O64" s="88">
        <f t="array" ref="O64">IF(M64:M632="",0, INDEX(Herbs!A:A,MATCH(M64,Herbs!B:B,0)))</f>
        <v>0</v>
      </c>
      <c r="P64" s="89" t="str">
        <f t="array" ref="P64">IF(M64="","", SWITCH(INDEX(Herbs!$A:$A,MATCH(M64,Herbs!$B:$B,0)),1,1,2,3,3,9,4,36,5,180,6,1080,0)*L64)</f>
        <v/>
      </c>
      <c r="Q64" s="90" t="str">
        <f t="array" ref="Q64">IF(M64="","",INDEX(Herbs!$C:$C,MATCH(M64,Herbs!$B:$B,0)))</f>
        <v/>
      </c>
      <c r="R64" s="89"/>
      <c r="S64" s="91"/>
      <c r="T64" s="88" t="str">
        <f t="array" ref="T64">IF(S64="","",INDEX(Herbs!$J:$J,MATCH(S64,Herbs!$B:$B,0)))</f>
        <v/>
      </c>
      <c r="U64" s="88">
        <f t="array" ref="U64">IF(S64:S632="",0, INDEX(Herbs!A:A,MATCH(S64,Herbs!B:B,0)))</f>
        <v>0</v>
      </c>
      <c r="V64" s="89" t="str">
        <f t="array" ref="V64">IF(S64="","", SWITCH(INDEX(Herbs!$A:$A,MATCH(S64,Herbs!$B:$B,0)),1,1,2,3,3,9,4,36,5,180,6,1080,0)*R64)</f>
        <v/>
      </c>
      <c r="W64" s="90" t="str">
        <f t="array" ref="W64">IF(S64="","",INDEX(Herbs!$C:$C,MATCH(S64,Herbs!$B:$B,0)))</f>
        <v/>
      </c>
    </row>
    <row r="65" ht="41.25" customHeight="1">
      <c r="C65" s="75"/>
      <c r="D65" s="85" t="str">
        <f>C63</f>
        <v>Divine Longeviry Elixir</v>
      </c>
      <c r="E65" s="73" t="s">
        <v>323</v>
      </c>
      <c r="F65" s="86">
        <v>5.0</v>
      </c>
      <c r="G65" s="87" t="s">
        <v>420</v>
      </c>
      <c r="H65" s="88" t="str">
        <f t="array" ref="H65">IF(G65="","",INDEX(Herbs!$J:$J,MATCH(G65,Herbs!$B:$B,0)))</f>
        <v/>
      </c>
      <c r="I65" s="13">
        <f t="array" ref="I65">IF(G65:G632="",0, INDEX(Herbs!A:A,MATCH(G65,Herbs!B:B,0)))</f>
        <v>5</v>
      </c>
      <c r="J65" s="89">
        <f t="array" ref="J65">IF(G65="","", SWITCH(INDEX(Herbs!$A:$A,MATCH(G65,Herbs!$B:$B,0)),1,1,2,3,3,9,4,36,5,180,6,1080,0)*F65)</f>
        <v>900</v>
      </c>
      <c r="K65" s="90" t="str">
        <f t="array" ref="K65">IF(G65="","",INDEX(Herbs!$E:$E,MATCH(G65,Herbs!$B:$B,0)))</f>
        <v>Longevity</v>
      </c>
      <c r="L65" s="89"/>
      <c r="M65" s="91"/>
      <c r="N65" s="88" t="str">
        <f t="array" ref="N65">IF(M65="","",INDEX(Herbs!$J:$J,MATCH(M65,Herbs!$B:$B,0)))</f>
        <v/>
      </c>
      <c r="O65" s="88">
        <f t="array" ref="O65">IF(M65:M632="",0, INDEX(Herbs!A:A,MATCH(M65,Herbs!B:B,0)))</f>
        <v>0</v>
      </c>
      <c r="P65" s="89" t="str">
        <f t="array" ref="P65">IF(M65="","", SWITCH(INDEX(Herbs!$A:$A,MATCH(M65,Herbs!$B:$B,0)),1,1,2,3,3,9,4,36,5,180,6,1080,0)*L65)</f>
        <v/>
      </c>
      <c r="Q65" s="90" t="str">
        <f t="array" ref="Q65">IF(M65="","",INDEX(Herbs!$E:$E,MATCH(M65,Herbs!$B:$B,0)))</f>
        <v/>
      </c>
      <c r="R65" s="89"/>
      <c r="S65" s="91"/>
      <c r="T65" s="88" t="str">
        <f t="array" ref="T65">IF(S65="","",INDEX(Herbs!$J:$J,MATCH(S65,Herbs!$B:$B,0)))</f>
        <v/>
      </c>
      <c r="U65" s="88">
        <f t="array" ref="U65">IF(S65:S632="",0, INDEX(Herbs!A:A,MATCH(S65,Herbs!B:B,0)))</f>
        <v>0</v>
      </c>
      <c r="V65" s="89" t="str">
        <f t="array" ref="V65">IF(S65="","", SWITCH(INDEX(Herbs!$A:$A,MATCH(S65,Herbs!$B:$B,0)),1,1,2,3,3,9,4,36,5,180,6,1080,0)*R65)</f>
        <v/>
      </c>
      <c r="W65" s="90" t="str">
        <f t="array" ref="W65">IF(S65="","",INDEX(Herbs!$E:$E,MATCH(S65,Herbs!$B:$B,0)))</f>
        <v/>
      </c>
    </row>
    <row r="66" ht="41.25" customHeight="1">
      <c r="C66" s="75"/>
      <c r="D66" s="85" t="str">
        <f>C63</f>
        <v>Divine Longeviry Elixir</v>
      </c>
      <c r="E66" s="73" t="s">
        <v>325</v>
      </c>
      <c r="F66" s="89"/>
      <c r="G66" s="91"/>
      <c r="H66" s="88" t="str">
        <f t="array" ref="H66">IF(G66="","",INDEX(Herbs!$J:$J,MATCH(G66,Herbs!$B:$B,0)))</f>
        <v/>
      </c>
      <c r="I66" s="13">
        <f t="array" ref="I66">IF(G66:G632="",0, INDEX(Herbs!A:A,MATCH(G66,Herbs!B:B,0)))</f>
        <v>0</v>
      </c>
      <c r="J66" s="89" t="str">
        <f t="array" ref="J66">IF(G66="","", SWITCH(INDEX(Herbs!$A:$A,MATCH(G66,Herbs!$B:$B,0)),1,1,2,3,3,9,4,36,5,180,6,1080,0)*F66)</f>
        <v/>
      </c>
      <c r="K66" s="90" t="str">
        <f t="array" ref="K66">IF(G66="","",INDEX(Herbs!$E:$E,MATCH(G66,Herbs!$B:$B,0)))</f>
        <v/>
      </c>
      <c r="L66" s="89"/>
      <c r="M66" s="91"/>
      <c r="N66" s="88" t="str">
        <f t="array" ref="N66">IF(M66="","",INDEX(Herbs!$J:$J,MATCH(M66,Herbs!$B:$B,0)))</f>
        <v/>
      </c>
      <c r="O66" s="88">
        <f t="array" ref="O66">IF(M66:M632="",0, INDEX(Herbs!A:A,MATCH(M66,Herbs!B:B,0)))</f>
        <v>0</v>
      </c>
      <c r="P66" s="89" t="str">
        <f t="array" ref="P66">IF(M66="","", SWITCH(INDEX(Herbs!$A:$A,MATCH(M66,Herbs!$B:$B,0)),1,1,2,3,3,9,4,36,5,180,6,1080,0)*L66)</f>
        <v/>
      </c>
      <c r="Q66" s="90" t="str">
        <f t="array" ref="Q66">IF(M66="","",INDEX(Herbs!$E:$E,MATCH(M66,Herbs!$B:$B,0)))</f>
        <v/>
      </c>
      <c r="R66" s="89"/>
      <c r="S66" s="91"/>
      <c r="T66" s="88" t="str">
        <f t="array" ref="T66">IF(S66="","",INDEX(Herbs!$J:$J,MATCH(S66,Herbs!$B:$B,0)))</f>
        <v/>
      </c>
      <c r="U66" s="88">
        <f t="array" ref="U66">IF(S66:S632="",0, INDEX(Herbs!A:A,MATCH(S66,Herbs!B:B,0)))</f>
        <v>0</v>
      </c>
      <c r="V66" s="89" t="str">
        <f t="array" ref="V66">IF(S66="","", SWITCH(INDEX(Herbs!$A:$A,MATCH(S66,Herbs!$B:$B,0)),1,1,2,3,3,9,4,36,5,180,6,1080,0)*R66)</f>
        <v/>
      </c>
      <c r="W66" s="90" t="str">
        <f t="array" ref="W66">IF(S66="","",INDEX(Herbs!$E:$E,MATCH(S66,Herbs!$B:$B,0)))</f>
        <v/>
      </c>
    </row>
    <row r="67" ht="41.25" customHeight="1">
      <c r="A67" s="92"/>
      <c r="B67" s="92"/>
      <c r="C67" s="93"/>
      <c r="D67" s="94" t="str">
        <f>C63</f>
        <v>Divine Longeviry Elixir</v>
      </c>
      <c r="E67" s="95" t="s">
        <v>326</v>
      </c>
      <c r="F67" s="96">
        <v>1.0</v>
      </c>
      <c r="G67" s="97" t="s">
        <v>400</v>
      </c>
      <c r="H67" s="98" t="str">
        <f t="array" ref="H67">IF(G67="","",INDEX(Herbs!$J:$J,MATCH(G67,Herbs!$B:$B,0)))</f>
        <v/>
      </c>
      <c r="I67" s="99">
        <f t="array" ref="I67">IF(G67:G632="",0, INDEX(Herbs!A:A,MATCH(G67,Herbs!B:B,0)))</f>
        <v>5</v>
      </c>
      <c r="J67" s="100">
        <f t="array" ref="J67">IF(G67="","", SWITCH(INDEX(Herbs!$A:$A,MATCH(G67,Herbs!$B:$B,0)),1,1,2,3,3,9,4,36,5,180,6,1080,0)*F67)</f>
        <v>180</v>
      </c>
      <c r="K67" s="101" t="str">
        <f t="array" ref="K67">IF(G67="","",INDEX(Herbs!$G:$G,MATCH(G67,Herbs!$B:$B,0)))</f>
        <v>Cold</v>
      </c>
      <c r="L67" s="100"/>
      <c r="M67" s="97"/>
      <c r="N67" s="98" t="str">
        <f t="array" ref="N67">IF(M67="","",INDEX(Herbs!$J:$J,MATCH(M67,Herbs!$B:$B,0)))</f>
        <v/>
      </c>
      <c r="O67" s="98">
        <f t="array" ref="O67">IF(M67:M632="",0, INDEX(Herbs!A:A,MATCH(M67,Herbs!B:B,0)))</f>
        <v>0</v>
      </c>
      <c r="P67" s="100" t="str">
        <f t="array" ref="P67">IF(M67="","", SWITCH(INDEX(Herbs!$A:$A,MATCH(M67,Herbs!$B:$B,0)),1,1,2,3,3,9,4,36,5,180,6,1080,0)*L67)</f>
        <v/>
      </c>
      <c r="Q67" s="101" t="str">
        <f t="array" ref="Q67">IF(M67="","",INDEX(Herbs!$G:$G,MATCH(M67,Herbs!$B:$B,0)))</f>
        <v/>
      </c>
      <c r="R67" s="100"/>
      <c r="S67" s="97"/>
      <c r="T67" s="98" t="str">
        <f t="array" ref="T67">IF(S67="","",INDEX(Herbs!$J:$J,MATCH(S67,Herbs!$B:$B,0)))</f>
        <v/>
      </c>
      <c r="U67" s="98">
        <f t="array" ref="U67">IF(S67:S632="",0, INDEX(Herbs!A:A,MATCH(S67,Herbs!B:B,0)))</f>
        <v>0</v>
      </c>
      <c r="V67" s="100" t="str">
        <f t="array" ref="V67">IF(S67="","", SWITCH(INDEX(Herbs!$A:$A,MATCH(S67,Herbs!$B:$B,0)),1,1,2,3,3,9,4,36,5,180,6,1080,0)*R67)</f>
        <v/>
      </c>
      <c r="W67" s="101" t="str">
        <f t="array" ref="W67">IF(S67="","",INDEX(Herbs!$G:$G,MATCH(S67,Herbs!$B:$B,0)))</f>
        <v/>
      </c>
    </row>
    <row r="68" ht="41.25" customHeight="1">
      <c r="A68" s="82" t="s">
        <v>150</v>
      </c>
      <c r="B68" s="83">
        <v>1.0</v>
      </c>
      <c r="C68" s="84" t="s">
        <v>149</v>
      </c>
      <c r="D68" s="85" t="str">
        <f>C68</f>
        <v>Minor Qi Elixir</v>
      </c>
      <c r="E68" s="85" t="s">
        <v>320</v>
      </c>
      <c r="F68" s="86">
        <v>5.0</v>
      </c>
      <c r="G68" s="87" t="s">
        <v>351</v>
      </c>
      <c r="H68" s="88" t="str">
        <f t="array" ref="H68">IF(G68="","",INDEX(Herbs!$J:$J,MATCH(G68,Herbs!$B:$B,0)))</f>
        <v/>
      </c>
      <c r="I68" s="13">
        <f t="array" ref="I68">IF(G68:G632="",0, INDEX(Herbs!A:A,MATCH(G68,Herbs!B:B,0)))</f>
        <v>2</v>
      </c>
      <c r="J68" s="89">
        <f t="array" ref="J68">IF(G68="","", SWITCH(INDEX(Herbs!$A:$A,MATCH(G68,Herbs!$B:$B,0)),1,1,2,3,3,9,4,36,5,180,6,1080,0)*F68)</f>
        <v>15</v>
      </c>
      <c r="K68" s="90" t="str">
        <f t="array" ref="K68">IF(G68="","",INDEX(Herbs!$C:$C,MATCH(G68,Herbs!$B:$B,0)))</f>
        <v>Birthing</v>
      </c>
      <c r="L68" s="89"/>
      <c r="M68" s="91"/>
      <c r="N68" s="88" t="str">
        <f t="array" ref="N68">IF(M68="","",INDEX(Herbs!$J:$J,MATCH(M68,Herbs!$B:$B,0)))</f>
        <v/>
      </c>
      <c r="O68" s="88">
        <f t="array" ref="O68">IF(M68:M632="",0, INDEX(Herbs!A:A,MATCH(M68,Herbs!B:B,0)))</f>
        <v>0</v>
      </c>
      <c r="P68" s="89" t="str">
        <f t="array" ref="P68">IF(M68="","", SWITCH(INDEX(Herbs!$A:$A,MATCH(M68,Herbs!$B:$B,0)),1,1,2,3,3,9,4,36,5,180,6,1080,0)*L68)</f>
        <v/>
      </c>
      <c r="Q68" s="90" t="str">
        <f t="array" ref="Q68">IF(M68="","",INDEX(Herbs!$C:$C,MATCH(M68,Herbs!$B:$B,0)))</f>
        <v/>
      </c>
      <c r="R68" s="89"/>
      <c r="S68" s="91"/>
      <c r="T68" s="88" t="str">
        <f t="array" ref="T68">IF(S68="","",INDEX(Herbs!$J:$J,MATCH(S68,Herbs!$B:$B,0)))</f>
        <v/>
      </c>
      <c r="U68" s="88">
        <f t="array" ref="U68">IF(S68:S632="",0, INDEX(Herbs!A:A,MATCH(S68,Herbs!B:B,0)))</f>
        <v>0</v>
      </c>
      <c r="V68" s="89" t="str">
        <f t="array" ref="V68">IF(S68="","", SWITCH(INDEX(Herbs!$A:$A,MATCH(S68,Herbs!$B:$B,0)),1,1,2,3,3,9,4,36,5,180,6,1080,0)*R68)</f>
        <v/>
      </c>
      <c r="W68" s="90" t="str">
        <f t="array" ref="W68">IF(S68="","",INDEX(Herbs!$C:$C,MATCH(S68,Herbs!$B:$B,0)))</f>
        <v/>
      </c>
    </row>
    <row r="69" ht="41.25" customHeight="1">
      <c r="C69" s="75"/>
      <c r="D69" s="85" t="str">
        <f>C68</f>
        <v>Minor Qi Elixir</v>
      </c>
      <c r="E69" s="85" t="s">
        <v>322</v>
      </c>
      <c r="F69" s="89"/>
      <c r="G69" s="91"/>
      <c r="H69" s="88" t="str">
        <f t="array" ref="H69">IF(G69="","",INDEX(Herbs!$J:$J,MATCH(G69,Herbs!$B:$B,0)))</f>
        <v/>
      </c>
      <c r="I69" s="13">
        <f t="array" ref="I69">IF(G69:G632="",0, INDEX(Herbs!A:A,MATCH(G69,Herbs!B:B,0)))</f>
        <v>0</v>
      </c>
      <c r="J69" s="89" t="str">
        <f t="array" ref="J69">IF(G69="","", SWITCH(INDEX(Herbs!$A:$A,MATCH(G69,Herbs!$B:$B,0)),1,1,2,3,3,9,4,36,5,180,6,1080,0)*F69)</f>
        <v/>
      </c>
      <c r="K69" s="90" t="str">
        <f t="array" ref="K69">IF(G69="","",INDEX(Herbs!$C:$C,MATCH(G69,Herbs!$B:$B,0)))</f>
        <v/>
      </c>
      <c r="L69" s="89"/>
      <c r="M69" s="91"/>
      <c r="N69" s="88" t="str">
        <f t="array" ref="N69">IF(M69="","",INDEX(Herbs!$J:$J,MATCH(M69,Herbs!$B:$B,0)))</f>
        <v/>
      </c>
      <c r="O69" s="88">
        <f t="array" ref="O69">IF(M69:M632="",0, INDEX(Herbs!A:A,MATCH(M69,Herbs!B:B,0)))</f>
        <v>0</v>
      </c>
      <c r="P69" s="89" t="str">
        <f t="array" ref="P69">IF(M69="","", SWITCH(INDEX(Herbs!$A:$A,MATCH(M69,Herbs!$B:$B,0)),1,1,2,3,3,9,4,36,5,180,6,1080,0)*L69)</f>
        <v/>
      </c>
      <c r="Q69" s="90" t="str">
        <f t="array" ref="Q69">IF(M69="","",INDEX(Herbs!$C:$C,MATCH(M69,Herbs!$B:$B,0)))</f>
        <v/>
      </c>
      <c r="R69" s="89"/>
      <c r="S69" s="91"/>
      <c r="T69" s="88" t="str">
        <f t="array" ref="T69">IF(S69="","",INDEX(Herbs!$J:$J,MATCH(S69,Herbs!$B:$B,0)))</f>
        <v/>
      </c>
      <c r="U69" s="88">
        <f t="array" ref="U69">IF(S69:S632="",0, INDEX(Herbs!A:A,MATCH(S69,Herbs!B:B,0)))</f>
        <v>0</v>
      </c>
      <c r="V69" s="89" t="str">
        <f t="array" ref="V69">IF(S69="","", SWITCH(INDEX(Herbs!$A:$A,MATCH(S69,Herbs!$B:$B,0)),1,1,2,3,3,9,4,36,5,180,6,1080,0)*R69)</f>
        <v/>
      </c>
      <c r="W69" s="90" t="str">
        <f t="array" ref="W69">IF(S69="","",INDEX(Herbs!$C:$C,MATCH(S69,Herbs!$B:$B,0)))</f>
        <v/>
      </c>
    </row>
    <row r="70" ht="41.25" customHeight="1">
      <c r="C70" s="75"/>
      <c r="D70" s="85" t="str">
        <f>C68</f>
        <v>Minor Qi Elixir</v>
      </c>
      <c r="E70" s="73" t="s">
        <v>323</v>
      </c>
      <c r="F70" s="89"/>
      <c r="G70" s="91"/>
      <c r="H70" s="88" t="str">
        <f t="array" ref="H70">IF(G70="","",INDEX(Herbs!$J:$J,MATCH(G70,Herbs!$B:$B,0)))</f>
        <v/>
      </c>
      <c r="I70" s="13">
        <f t="array" ref="I70">IF(G70:G632="",0, INDEX(Herbs!A:A,MATCH(G70,Herbs!B:B,0)))</f>
        <v>0</v>
      </c>
      <c r="J70" s="89" t="str">
        <f t="array" ref="J70">IF(G70="","", SWITCH(INDEX(Herbs!$A:$A,MATCH(G70,Herbs!$B:$B,0)),1,1,2,3,3,9,4,36,5,180,6,1080,0)*F70)</f>
        <v/>
      </c>
      <c r="K70" s="90" t="str">
        <f t="array" ref="K70">IF(G70="","",INDEX(Herbs!$E:$E,MATCH(G70,Herbs!$B:$B,0)))</f>
        <v/>
      </c>
      <c r="L70" s="89"/>
      <c r="M70" s="91"/>
      <c r="N70" s="88" t="str">
        <f t="array" ref="N70">IF(M70="","",INDEX(Herbs!$J:$J,MATCH(M70,Herbs!$B:$B,0)))</f>
        <v/>
      </c>
      <c r="O70" s="88">
        <f t="array" ref="O70">IF(M70:M632="",0, INDEX(Herbs!A:A,MATCH(M70,Herbs!B:B,0)))</f>
        <v>0</v>
      </c>
      <c r="P70" s="89" t="str">
        <f t="array" ref="P70">IF(M70="","", SWITCH(INDEX(Herbs!$A:$A,MATCH(M70,Herbs!$B:$B,0)),1,1,2,3,3,9,4,36,5,180,6,1080,0)*L70)</f>
        <v/>
      </c>
      <c r="Q70" s="90" t="str">
        <f t="array" ref="Q70">IF(M70="","",INDEX(Herbs!$E:$E,MATCH(M70,Herbs!$B:$B,0)))</f>
        <v/>
      </c>
      <c r="R70" s="89"/>
      <c r="S70" s="91"/>
      <c r="T70" s="88" t="str">
        <f t="array" ref="T70">IF(S70="","",INDEX(Herbs!$J:$J,MATCH(S70,Herbs!$B:$B,0)))</f>
        <v/>
      </c>
      <c r="U70" s="88">
        <f t="array" ref="U70">IF(S70:S632="",0, INDEX(Herbs!A:A,MATCH(S70,Herbs!B:B,0)))</f>
        <v>0</v>
      </c>
      <c r="V70" s="89" t="str">
        <f t="array" ref="V70">IF(S70="","", SWITCH(INDEX(Herbs!$A:$A,MATCH(S70,Herbs!$B:$B,0)),1,1,2,3,3,9,4,36,5,180,6,1080,0)*R70)</f>
        <v/>
      </c>
      <c r="W70" s="90" t="str">
        <f t="array" ref="W70">IF(S70="","",INDEX(Herbs!$E:$E,MATCH(S70,Herbs!$B:$B,0)))</f>
        <v/>
      </c>
    </row>
    <row r="71" ht="41.25" customHeight="1">
      <c r="C71" s="75"/>
      <c r="D71" s="85" t="str">
        <f>C68</f>
        <v>Minor Qi Elixir</v>
      </c>
      <c r="E71" s="73" t="s">
        <v>325</v>
      </c>
      <c r="F71" s="89"/>
      <c r="G71" s="91"/>
      <c r="H71" s="88" t="str">
        <f t="array" ref="H71">IF(G71="","",INDEX(Herbs!$J:$J,MATCH(G71,Herbs!$B:$B,0)))</f>
        <v/>
      </c>
      <c r="I71" s="13">
        <f t="array" ref="I71">IF(G71:G632="",0, INDEX(Herbs!A:A,MATCH(G71,Herbs!B:B,0)))</f>
        <v>0</v>
      </c>
      <c r="J71" s="89" t="str">
        <f t="array" ref="J71">IF(G71="","", SWITCH(INDEX(Herbs!$A:$A,MATCH(G71,Herbs!$B:$B,0)),1,1,2,3,3,9,4,36,5,180,6,1080,0)*F71)</f>
        <v/>
      </c>
      <c r="K71" s="90" t="str">
        <f t="array" ref="K71">IF(G71="","",INDEX(Herbs!$E:$E,MATCH(G71,Herbs!$B:$B,0)))</f>
        <v/>
      </c>
      <c r="L71" s="89"/>
      <c r="M71" s="91"/>
      <c r="N71" s="88" t="str">
        <f t="array" ref="N71">IF(M71="","",INDEX(Herbs!$J:$J,MATCH(M71,Herbs!$B:$B,0)))</f>
        <v/>
      </c>
      <c r="O71" s="88">
        <f t="array" ref="O71">IF(M71:M632="",0, INDEX(Herbs!A:A,MATCH(M71,Herbs!B:B,0)))</f>
        <v>0</v>
      </c>
      <c r="P71" s="89" t="str">
        <f t="array" ref="P71">IF(M71="","", SWITCH(INDEX(Herbs!$A:$A,MATCH(M71,Herbs!$B:$B,0)),1,1,2,3,3,9,4,36,5,180,6,1080,0)*L71)</f>
        <v/>
      </c>
      <c r="Q71" s="90" t="str">
        <f t="array" ref="Q71">IF(M71="","",INDEX(Herbs!$E:$E,MATCH(M71,Herbs!$B:$B,0)))</f>
        <v/>
      </c>
      <c r="R71" s="89"/>
      <c r="S71" s="91"/>
      <c r="T71" s="88" t="str">
        <f t="array" ref="T71">IF(S71="","",INDEX(Herbs!$J:$J,MATCH(S71,Herbs!$B:$B,0)))</f>
        <v/>
      </c>
      <c r="U71" s="88">
        <f t="array" ref="U71">IF(S71:S632="",0, INDEX(Herbs!A:A,MATCH(S71,Herbs!B:B,0)))</f>
        <v>0</v>
      </c>
      <c r="V71" s="89" t="str">
        <f t="array" ref="V71">IF(S71="","", SWITCH(INDEX(Herbs!$A:$A,MATCH(S71,Herbs!$B:$B,0)),1,1,2,3,3,9,4,36,5,180,6,1080,0)*R71)</f>
        <v/>
      </c>
      <c r="W71" s="90" t="str">
        <f t="array" ref="W71">IF(S71="","",INDEX(Herbs!$E:$E,MATCH(S71,Herbs!$B:$B,0)))</f>
        <v/>
      </c>
    </row>
    <row r="72" ht="41.25" customHeight="1">
      <c r="A72" s="92"/>
      <c r="B72" s="92"/>
      <c r="C72" s="93"/>
      <c r="D72" s="94" t="str">
        <f>C68</f>
        <v>Minor Qi Elixir</v>
      </c>
      <c r="E72" s="95" t="s">
        <v>326</v>
      </c>
      <c r="F72" s="96">
        <v>1.0</v>
      </c>
      <c r="G72" s="97" t="s">
        <v>384</v>
      </c>
      <c r="H72" s="98" t="str">
        <f t="array" ref="H72">IF(G72="","",INDEX(Herbs!$J:$J,MATCH(G72,Herbs!$B:$B,0)))</f>
        <v/>
      </c>
      <c r="I72" s="99">
        <f t="array" ref="I72">IF(G72:G632="",0, INDEX(Herbs!A:A,MATCH(G72,Herbs!B:B,0)))</f>
        <v>1</v>
      </c>
      <c r="J72" s="100">
        <f t="array" ref="J72">IF(G72="","", SWITCH(INDEX(Herbs!$A:$A,MATCH(G72,Herbs!$B:$B,0)),1,1,2,3,3,9,4,36,5,180,6,1080,0)*F72)</f>
        <v>1</v>
      </c>
      <c r="K72" s="101" t="str">
        <f t="array" ref="K72">IF(G72="","",INDEX(Herbs!$G:$G,MATCH(G72,Herbs!$B:$B,0)))</f>
        <v>Balanced</v>
      </c>
      <c r="L72" s="100"/>
      <c r="M72" s="97"/>
      <c r="N72" s="98" t="str">
        <f t="array" ref="N72">IF(M72="","",INDEX(Herbs!$J:$J,MATCH(M72,Herbs!$B:$B,0)))</f>
        <v/>
      </c>
      <c r="O72" s="98">
        <f t="array" ref="O72">IF(M72:M632="",0, INDEX(Herbs!A:A,MATCH(M72,Herbs!B:B,0)))</f>
        <v>0</v>
      </c>
      <c r="P72" s="100" t="str">
        <f t="array" ref="P72">IF(M72="","", SWITCH(INDEX(Herbs!$A:$A,MATCH(M72,Herbs!$B:$B,0)),1,1,2,3,3,9,4,36,5,180,6,1080,0)*L72)</f>
        <v/>
      </c>
      <c r="Q72" s="101" t="str">
        <f t="array" ref="Q72">IF(M72="","",INDEX(Herbs!$G:$G,MATCH(M72,Herbs!$B:$B,0)))</f>
        <v/>
      </c>
      <c r="R72" s="100"/>
      <c r="S72" s="97"/>
      <c r="T72" s="98" t="str">
        <f t="array" ref="T72">IF(S72="","",INDEX(Herbs!$J:$J,MATCH(S72,Herbs!$B:$B,0)))</f>
        <v/>
      </c>
      <c r="U72" s="98">
        <f t="array" ref="U72">IF(S72:S632="",0, INDEX(Herbs!A:A,MATCH(S72,Herbs!B:B,0)))</f>
        <v>0</v>
      </c>
      <c r="V72" s="100" t="str">
        <f t="array" ref="V72">IF(S72="","", SWITCH(INDEX(Herbs!$A:$A,MATCH(S72,Herbs!$B:$B,0)),1,1,2,3,3,9,4,36,5,180,6,1080,0)*R72)</f>
        <v/>
      </c>
      <c r="W72" s="101" t="str">
        <f t="array" ref="W72">IF(S72="","",INDEX(Herbs!$G:$G,MATCH(S72,Herbs!$B:$B,0)))</f>
        <v/>
      </c>
    </row>
    <row r="73" ht="41.25" customHeight="1">
      <c r="A73" s="82" t="s">
        <v>150</v>
      </c>
      <c r="B73" s="83">
        <v>2.0</v>
      </c>
      <c r="C73" s="84" t="s">
        <v>154</v>
      </c>
      <c r="D73" s="85" t="str">
        <f>C73</f>
        <v>Lesser Qi Elixir</v>
      </c>
      <c r="E73" s="85" t="s">
        <v>320</v>
      </c>
      <c r="F73" s="86">
        <v>3.0</v>
      </c>
      <c r="G73" s="87" t="s">
        <v>351</v>
      </c>
      <c r="H73" s="88" t="str">
        <f t="array" ref="H73">IF(G73="","",INDEX(Herbs!$J:$J,MATCH(G73,Herbs!$B:$B,0)))</f>
        <v/>
      </c>
      <c r="I73" s="13">
        <f t="array" ref="I73">IF(G73:G632="",0, INDEX(Herbs!A:A,MATCH(G73,Herbs!B:B,0)))</f>
        <v>2</v>
      </c>
      <c r="J73" s="89">
        <f t="array" ref="J73">IF(G73="","", SWITCH(INDEX(Herbs!$A:$A,MATCH(G73,Herbs!$B:$B,0)),1,1,2,3,3,9,4,36,5,180,6,1080,0)*F73)</f>
        <v>9</v>
      </c>
      <c r="K73" s="90" t="str">
        <f t="array" ref="K73">IF(G73="","",INDEX(Herbs!$C:$C,MATCH(G73,Herbs!$B:$B,0)))</f>
        <v>Birthing</v>
      </c>
      <c r="L73" s="86">
        <v>1.0</v>
      </c>
      <c r="M73" s="87" t="s">
        <v>331</v>
      </c>
      <c r="N73" s="88" t="str">
        <f t="array" ref="N73">IF(M73="","",INDEX(Herbs!$J:$J,MATCH(M73,Herbs!$B:$B,0)))</f>
        <v/>
      </c>
      <c r="O73" s="88">
        <f t="array" ref="O73">IF(M73:M632="",0, INDEX(Herbs!A:A,MATCH(M73,Herbs!B:B,0)))</f>
        <v>3</v>
      </c>
      <c r="P73" s="89">
        <f t="array" ref="P73">IF(M73="","", SWITCH(INDEX(Herbs!$A:$A,MATCH(M73,Herbs!$B:$B,0)),1,1,2,3,3,9,4,36,5,180,6,1080,0)*L73)</f>
        <v>9</v>
      </c>
      <c r="Q73" s="90" t="str">
        <f t="array" ref="Q73">IF(M73="","",INDEX(Herbs!$C:$C,MATCH(M73,Herbs!$B:$B,0)))</f>
        <v>Birthing</v>
      </c>
      <c r="R73" s="89"/>
      <c r="S73" s="91"/>
      <c r="T73" s="88" t="str">
        <f t="array" ref="T73">IF(S73="","",INDEX(Herbs!$J:$J,MATCH(S73,Herbs!$B:$B,0)))</f>
        <v/>
      </c>
      <c r="U73" s="88">
        <f t="array" ref="U73">IF(S73:S632="",0, INDEX(Herbs!A:A,MATCH(S73,Herbs!B:B,0)))</f>
        <v>0</v>
      </c>
      <c r="V73" s="89" t="str">
        <f t="array" ref="V73">IF(S73="","", SWITCH(INDEX(Herbs!$A:$A,MATCH(S73,Herbs!$B:$B,0)),1,1,2,3,3,9,4,36,5,180,6,1080,0)*R73)</f>
        <v/>
      </c>
      <c r="W73" s="90" t="str">
        <f t="array" ref="W73">IF(S73="","",INDEX(Herbs!$C:$C,MATCH(S73,Herbs!$B:$B,0)))</f>
        <v/>
      </c>
    </row>
    <row r="74" ht="41.25" customHeight="1">
      <c r="C74" s="75"/>
      <c r="D74" s="85" t="str">
        <f>C73</f>
        <v>Lesser Qi Elixir</v>
      </c>
      <c r="E74" s="85" t="s">
        <v>322</v>
      </c>
      <c r="F74" s="89"/>
      <c r="G74" s="91"/>
      <c r="H74" s="88" t="str">
        <f t="array" ref="H74">IF(G74="","",INDEX(Herbs!$J:$J,MATCH(G74,Herbs!$B:$B,0)))</f>
        <v/>
      </c>
      <c r="I74" s="13">
        <f t="array" ref="I74">IF(G74:G632="",0, INDEX(Herbs!A:A,MATCH(G74,Herbs!B:B,0)))</f>
        <v>0</v>
      </c>
      <c r="J74" s="89" t="str">
        <f t="array" ref="J74">IF(G74="","", SWITCH(INDEX(Herbs!$A:$A,MATCH(G74,Herbs!$B:$B,0)),1,1,2,3,3,9,4,36,5,180,6,1080,0)*F74)</f>
        <v/>
      </c>
      <c r="K74" s="90" t="str">
        <f t="array" ref="K74">IF(G74="","",INDEX(Herbs!$C:$C,MATCH(G74,Herbs!$B:$B,0)))</f>
        <v/>
      </c>
      <c r="L74" s="89"/>
      <c r="M74" s="91"/>
      <c r="N74" s="88" t="str">
        <f t="array" ref="N74">IF(M74="","",INDEX(Herbs!$J:$J,MATCH(M74,Herbs!$B:$B,0)))</f>
        <v/>
      </c>
      <c r="O74" s="88">
        <f t="array" ref="O74">IF(M74:M632="",0, INDEX(Herbs!A:A,MATCH(M74,Herbs!B:B,0)))</f>
        <v>0</v>
      </c>
      <c r="P74" s="89" t="str">
        <f t="array" ref="P74">IF(M74="","", SWITCH(INDEX(Herbs!$A:$A,MATCH(M74,Herbs!$B:$B,0)),1,1,2,3,3,9,4,36,5,180,6,1080,0)*L74)</f>
        <v/>
      </c>
      <c r="Q74" s="90" t="str">
        <f t="array" ref="Q74">IF(M74="","",INDEX(Herbs!$C:$C,MATCH(M74,Herbs!$B:$B,0)))</f>
        <v/>
      </c>
      <c r="R74" s="89"/>
      <c r="S74" s="91"/>
      <c r="T74" s="88" t="str">
        <f t="array" ref="T74">IF(S74="","",INDEX(Herbs!$J:$J,MATCH(S74,Herbs!$B:$B,0)))</f>
        <v/>
      </c>
      <c r="U74" s="88">
        <f t="array" ref="U74">IF(S74:S632="",0, INDEX(Herbs!A:A,MATCH(S74,Herbs!B:B,0)))</f>
        <v>0</v>
      </c>
      <c r="V74" s="89" t="str">
        <f t="array" ref="V74">IF(S74="","", SWITCH(INDEX(Herbs!$A:$A,MATCH(S74,Herbs!$B:$B,0)),1,1,2,3,3,9,4,36,5,180,6,1080,0)*R74)</f>
        <v/>
      </c>
      <c r="W74" s="90" t="str">
        <f t="array" ref="W74">IF(S74="","",INDEX(Herbs!$C:$C,MATCH(S74,Herbs!$B:$B,0)))</f>
        <v/>
      </c>
    </row>
    <row r="75" ht="41.25" customHeight="1">
      <c r="C75" s="75"/>
      <c r="D75" s="85" t="str">
        <f>C73</f>
        <v>Lesser Qi Elixir</v>
      </c>
      <c r="E75" s="73" t="s">
        <v>323</v>
      </c>
      <c r="F75" s="86">
        <v>7.0</v>
      </c>
      <c r="G75" s="87" t="s">
        <v>344</v>
      </c>
      <c r="H75" s="88" t="str">
        <f t="array" ref="H75">IF(G75="","",INDEX(Herbs!$J:$J,MATCH(G75,Herbs!$B:$B,0)))</f>
        <v/>
      </c>
      <c r="I75" s="13">
        <f t="array" ref="I75">IF(G75:G632="",0, INDEX(Herbs!A:A,MATCH(G75,Herbs!B:B,0)))</f>
        <v>2</v>
      </c>
      <c r="J75" s="89">
        <f t="array" ref="J75">IF(G75="","", SWITCH(INDEX(Herbs!$A:$A,MATCH(G75,Herbs!$B:$B,0)),1,1,2,3,3,9,4,36,5,180,6,1080,0)*F75)</f>
        <v>21</v>
      </c>
      <c r="K75" s="90" t="str">
        <f t="array" ref="K75">IF(G75="","",INDEX(Herbs!$E:$E,MATCH(G75,Herbs!$B:$B,0)))</f>
        <v>Cultivating</v>
      </c>
      <c r="L75" s="86">
        <v>7.0</v>
      </c>
      <c r="M75" s="87" t="s">
        <v>344</v>
      </c>
      <c r="N75" s="88" t="str">
        <f t="array" ref="N75">IF(M75="","",INDEX(Herbs!$J:$J,MATCH(M75,Herbs!$B:$B,0)))</f>
        <v/>
      </c>
      <c r="O75" s="88">
        <f t="array" ref="O75">IF(M75:M632="",0, INDEX(Herbs!A:A,MATCH(M75,Herbs!B:B,0)))</f>
        <v>2</v>
      </c>
      <c r="P75" s="89">
        <f t="array" ref="P75">IF(M75="","", SWITCH(INDEX(Herbs!$A:$A,MATCH(M75,Herbs!$B:$B,0)),1,1,2,3,3,9,4,36,5,180,6,1080,0)*L75)</f>
        <v>21</v>
      </c>
      <c r="Q75" s="90" t="str">
        <f t="array" ref="Q75">IF(M75="","",INDEX(Herbs!$E:$E,MATCH(M75,Herbs!$B:$B,0)))</f>
        <v>Cultivating</v>
      </c>
      <c r="R75" s="89"/>
      <c r="S75" s="91"/>
      <c r="T75" s="88" t="str">
        <f t="array" ref="T75">IF(S75="","",INDEX(Herbs!$J:$J,MATCH(S75,Herbs!$B:$B,0)))</f>
        <v/>
      </c>
      <c r="U75" s="88">
        <f t="array" ref="U75">IF(S75:S632="",0, INDEX(Herbs!A:A,MATCH(S75,Herbs!B:B,0)))</f>
        <v>0</v>
      </c>
      <c r="V75" s="89" t="str">
        <f t="array" ref="V75">IF(S75="","", SWITCH(INDEX(Herbs!$A:$A,MATCH(S75,Herbs!$B:$B,0)),1,1,2,3,3,9,4,36,5,180,6,1080,0)*R75)</f>
        <v/>
      </c>
      <c r="W75" s="90" t="str">
        <f t="array" ref="W75">IF(S75="","",INDEX(Herbs!$E:$E,MATCH(S75,Herbs!$B:$B,0)))</f>
        <v/>
      </c>
    </row>
    <row r="76" ht="41.25" customHeight="1">
      <c r="C76" s="75"/>
      <c r="D76" s="85" t="str">
        <f>C73</f>
        <v>Lesser Qi Elixir</v>
      </c>
      <c r="E76" s="73" t="s">
        <v>325</v>
      </c>
      <c r="F76" s="89"/>
      <c r="G76" s="91"/>
      <c r="H76" s="88" t="str">
        <f t="array" ref="H76">IF(G76="","",INDEX(Herbs!$J:$J,MATCH(G76,Herbs!$B:$B,0)))</f>
        <v/>
      </c>
      <c r="I76" s="13">
        <f t="array" ref="I76">IF(G76:G632="",0, INDEX(Herbs!A:A,MATCH(G76,Herbs!B:B,0)))</f>
        <v>0</v>
      </c>
      <c r="J76" s="89" t="str">
        <f t="array" ref="J76">IF(G76="","", SWITCH(INDEX(Herbs!$A:$A,MATCH(G76,Herbs!$B:$B,0)),1,1,2,3,3,9,4,36,5,180,6,1080,0)*F76)</f>
        <v/>
      </c>
      <c r="K76" s="90" t="str">
        <f t="array" ref="K76">IF(G76="","",INDEX(Herbs!$E:$E,MATCH(G76,Herbs!$B:$B,0)))</f>
        <v/>
      </c>
      <c r="L76" s="89"/>
      <c r="M76" s="91"/>
      <c r="N76" s="88" t="str">
        <f t="array" ref="N76">IF(M76="","",INDEX(Herbs!$J:$J,MATCH(M76,Herbs!$B:$B,0)))</f>
        <v/>
      </c>
      <c r="O76" s="88">
        <f t="array" ref="O76">IF(M76:M632="",0, INDEX(Herbs!A:A,MATCH(M76,Herbs!B:B,0)))</f>
        <v>0</v>
      </c>
      <c r="P76" s="89" t="str">
        <f t="array" ref="P76">IF(M76="","", SWITCH(INDEX(Herbs!$A:$A,MATCH(M76,Herbs!$B:$B,0)),1,1,2,3,3,9,4,36,5,180,6,1080,0)*L76)</f>
        <v/>
      </c>
      <c r="Q76" s="90" t="str">
        <f t="array" ref="Q76">IF(M76="","",INDEX(Herbs!$E:$E,MATCH(M76,Herbs!$B:$B,0)))</f>
        <v/>
      </c>
      <c r="R76" s="89"/>
      <c r="S76" s="91"/>
      <c r="T76" s="88" t="str">
        <f t="array" ref="T76">IF(S76="","",INDEX(Herbs!$J:$J,MATCH(S76,Herbs!$B:$B,0)))</f>
        <v/>
      </c>
      <c r="U76" s="88">
        <f t="array" ref="U76">IF(S76:S632="",0, INDEX(Herbs!A:A,MATCH(S76,Herbs!B:B,0)))</f>
        <v>0</v>
      </c>
      <c r="V76" s="89" t="str">
        <f t="array" ref="V76">IF(S76="","", SWITCH(INDEX(Herbs!$A:$A,MATCH(S76,Herbs!$B:$B,0)),1,1,2,3,3,9,4,36,5,180,6,1080,0)*R76)</f>
        <v/>
      </c>
      <c r="W76" s="90" t="str">
        <f t="array" ref="W76">IF(S76="","",INDEX(Herbs!$E:$E,MATCH(S76,Herbs!$B:$B,0)))</f>
        <v/>
      </c>
    </row>
    <row r="77" ht="41.25" customHeight="1">
      <c r="A77" s="92"/>
      <c r="B77" s="92"/>
      <c r="C77" s="93"/>
      <c r="D77" s="94" t="str">
        <f>C73</f>
        <v>Lesser Qi Elixir</v>
      </c>
      <c r="E77" s="95" t="s">
        <v>326</v>
      </c>
      <c r="F77" s="96">
        <v>1.0</v>
      </c>
      <c r="G77" s="97" t="s">
        <v>338</v>
      </c>
      <c r="H77" s="98" t="str">
        <f t="array" ref="H77">IF(G77="","",INDEX(Herbs!$J:$J,MATCH(G77,Herbs!$B:$B,0)))</f>
        <v/>
      </c>
      <c r="I77" s="99">
        <f t="array" ref="I77">IF(G77:G632="",0, INDEX(Herbs!A:A,MATCH(G77,Herbs!B:B,0)))</f>
        <v>2</v>
      </c>
      <c r="J77" s="100">
        <f t="array" ref="J77">IF(G77="","", SWITCH(INDEX(Herbs!$A:$A,MATCH(G77,Herbs!$B:$B,0)),1,1,2,3,3,9,4,36,5,180,6,1080,0)*F77)</f>
        <v>3</v>
      </c>
      <c r="K77" s="101" t="str">
        <f t="array" ref="K77">IF(G77="","",INDEX(Herbs!$G:$G,MATCH(G77,Herbs!$B:$B,0)))</f>
        <v>Heat</v>
      </c>
      <c r="L77" s="96">
        <v>1.0</v>
      </c>
      <c r="M77" s="97" t="s">
        <v>346</v>
      </c>
      <c r="N77" s="98" t="str">
        <f t="array" ref="N77">IF(M77="","",INDEX(Herbs!$J:$J,MATCH(M77,Herbs!$B:$B,0)))</f>
        <v/>
      </c>
      <c r="O77" s="98">
        <f t="array" ref="O77">IF(M77:M632="",0, INDEX(Herbs!A:A,MATCH(M77,Herbs!B:B,0)))</f>
        <v>2</v>
      </c>
      <c r="P77" s="100">
        <f t="array" ref="P77">IF(M77="","", SWITCH(INDEX(Herbs!$A:$A,MATCH(M77,Herbs!$B:$B,0)),1,1,2,3,3,9,4,36,5,180,6,1080,0)*L77)</f>
        <v>3</v>
      </c>
      <c r="Q77" s="101" t="str">
        <f t="array" ref="Q77">IF(M77="","",INDEX(Herbs!$G:$G,MATCH(M77,Herbs!$B:$B,0)))</f>
        <v>Balanced</v>
      </c>
      <c r="R77" s="100"/>
      <c r="S77" s="97"/>
      <c r="T77" s="98" t="str">
        <f t="array" ref="T77">IF(S77="","",INDEX(Herbs!$J:$J,MATCH(S77,Herbs!$B:$B,0)))</f>
        <v/>
      </c>
      <c r="U77" s="98">
        <f t="array" ref="U77">IF(S77:S632="",0, INDEX(Herbs!A:A,MATCH(S77,Herbs!B:B,0)))</f>
        <v>0</v>
      </c>
      <c r="V77" s="100" t="str">
        <f t="array" ref="V77">IF(S77="","", SWITCH(INDEX(Herbs!$A:$A,MATCH(S77,Herbs!$B:$B,0)),1,1,2,3,3,9,4,36,5,180,6,1080,0)*R77)</f>
        <v/>
      </c>
      <c r="W77" s="101" t="str">
        <f t="array" ref="W77">IF(S77="","",INDEX(Herbs!$G:$G,MATCH(S77,Herbs!$B:$B,0)))</f>
        <v/>
      </c>
    </row>
    <row r="78" ht="41.25" customHeight="1">
      <c r="A78" s="82" t="s">
        <v>150</v>
      </c>
      <c r="B78" s="83">
        <v>2.0</v>
      </c>
      <c r="C78" s="84" t="s">
        <v>152</v>
      </c>
      <c r="D78" s="85" t="str">
        <f>C78</f>
        <v>Moderate Qi Elixir</v>
      </c>
      <c r="E78" s="85" t="s">
        <v>320</v>
      </c>
      <c r="F78" s="86">
        <v>1.0</v>
      </c>
      <c r="G78" s="87" t="s">
        <v>385</v>
      </c>
      <c r="H78" s="88" t="str">
        <f t="array" ref="H78">IF(G78="","",INDEX(Herbs!$J:$J,MATCH(G78,Herbs!$B:$B,0)))</f>
        <v/>
      </c>
      <c r="I78" s="13">
        <f t="array" ref="I78">IF(G78:G632="",0, INDEX(Herbs!A:A,MATCH(G78,Herbs!B:B,0)))</f>
        <v>3</v>
      </c>
      <c r="J78" s="89">
        <f t="array" ref="J78">IF(G78="","", SWITCH(INDEX(Herbs!$A:$A,MATCH(G78,Herbs!$B:$B,0)),1,1,2,3,3,9,4,36,5,180,6,1080,0)*F78)</f>
        <v>9</v>
      </c>
      <c r="K78" s="90" t="str">
        <f t="array" ref="K78">IF(G78="","",INDEX(Herbs!$C:$C,MATCH(G78,Herbs!$B:$B,0)))</f>
        <v>Exorcising</v>
      </c>
      <c r="L78" s="89"/>
      <c r="M78" s="91"/>
      <c r="N78" s="88" t="str">
        <f t="array" ref="N78">IF(M78="","",INDEX(Herbs!$J:$J,MATCH(M78,Herbs!$B:$B,0)))</f>
        <v/>
      </c>
      <c r="O78" s="88">
        <f t="array" ref="O78">IF(M78:M632="",0, INDEX(Herbs!A:A,MATCH(M78,Herbs!B:B,0)))</f>
        <v>0</v>
      </c>
      <c r="P78" s="89" t="str">
        <f t="array" ref="P78">IF(M78="","", SWITCH(INDEX(Herbs!$A:$A,MATCH(M78,Herbs!$B:$B,0)),1,1,2,3,3,9,4,36,5,180,6,1080,0)*L78)</f>
        <v/>
      </c>
      <c r="Q78" s="90" t="str">
        <f t="array" ref="Q78">IF(M78="","",INDEX(Herbs!$C:$C,MATCH(M78,Herbs!$B:$B,0)))</f>
        <v/>
      </c>
      <c r="R78" s="89"/>
      <c r="S78" s="91"/>
      <c r="T78" s="88" t="str">
        <f t="array" ref="T78">IF(S78="","",INDEX(Herbs!$J:$J,MATCH(S78,Herbs!$B:$B,0)))</f>
        <v/>
      </c>
      <c r="U78" s="88">
        <f t="array" ref="U78">IF(S78:S632="",0, INDEX(Herbs!A:A,MATCH(S78,Herbs!B:B,0)))</f>
        <v>0</v>
      </c>
      <c r="V78" s="89" t="str">
        <f t="array" ref="V78">IF(S78="","", SWITCH(INDEX(Herbs!$A:$A,MATCH(S78,Herbs!$B:$B,0)),1,1,2,3,3,9,4,36,5,180,6,1080,0)*R78)</f>
        <v/>
      </c>
      <c r="W78" s="90" t="str">
        <f t="array" ref="W78">IF(S78="","",INDEX(Herbs!$C:$C,MATCH(S78,Herbs!$B:$B,0)))</f>
        <v/>
      </c>
    </row>
    <row r="79" ht="41.25" customHeight="1">
      <c r="C79" s="75"/>
      <c r="D79" s="85" t="str">
        <f>C78</f>
        <v>Moderate Qi Elixir</v>
      </c>
      <c r="E79" s="85" t="s">
        <v>322</v>
      </c>
      <c r="F79" s="89"/>
      <c r="G79" s="91"/>
      <c r="H79" s="88" t="str">
        <f t="array" ref="H79">IF(G79="","",INDEX(Herbs!$J:$J,MATCH(G79,Herbs!$B:$B,0)))</f>
        <v/>
      </c>
      <c r="I79" s="13">
        <f t="array" ref="I79">IF(G79:G632="",0, INDEX(Herbs!A:A,MATCH(G79,Herbs!B:B,0)))</f>
        <v>0</v>
      </c>
      <c r="J79" s="89" t="str">
        <f t="array" ref="J79">IF(G79="","", SWITCH(INDEX(Herbs!$A:$A,MATCH(G79,Herbs!$B:$B,0)),1,1,2,3,3,9,4,36,5,180,6,1080,0)*F79)</f>
        <v/>
      </c>
      <c r="K79" s="90" t="str">
        <f t="array" ref="K79">IF(G79="","",INDEX(Herbs!$C:$C,MATCH(G79,Herbs!$B:$B,0)))</f>
        <v/>
      </c>
      <c r="L79" s="89"/>
      <c r="M79" s="91"/>
      <c r="N79" s="88" t="str">
        <f t="array" ref="N79">IF(M79="","",INDEX(Herbs!$J:$J,MATCH(M79,Herbs!$B:$B,0)))</f>
        <v/>
      </c>
      <c r="O79" s="88">
        <f t="array" ref="O79">IF(M79:M632="",0, INDEX(Herbs!A:A,MATCH(M79,Herbs!B:B,0)))</f>
        <v>0</v>
      </c>
      <c r="P79" s="89" t="str">
        <f t="array" ref="P79">IF(M79="","", SWITCH(INDEX(Herbs!$A:$A,MATCH(M79,Herbs!$B:$B,0)),1,1,2,3,3,9,4,36,5,180,6,1080,0)*L79)</f>
        <v/>
      </c>
      <c r="Q79" s="90" t="str">
        <f t="array" ref="Q79">IF(M79="","",INDEX(Herbs!$C:$C,MATCH(M79,Herbs!$B:$B,0)))</f>
        <v/>
      </c>
      <c r="R79" s="89"/>
      <c r="S79" s="91"/>
      <c r="T79" s="88" t="str">
        <f t="array" ref="T79">IF(S79="","",INDEX(Herbs!$J:$J,MATCH(S79,Herbs!$B:$B,0)))</f>
        <v/>
      </c>
      <c r="U79" s="88">
        <f t="array" ref="U79">IF(S79:S632="",0, INDEX(Herbs!A:A,MATCH(S79,Herbs!B:B,0)))</f>
        <v>0</v>
      </c>
      <c r="V79" s="89" t="str">
        <f t="array" ref="V79">IF(S79="","", SWITCH(INDEX(Herbs!$A:$A,MATCH(S79,Herbs!$B:$B,0)),1,1,2,3,3,9,4,36,5,180,6,1080,0)*R79)</f>
        <v/>
      </c>
      <c r="W79" s="90" t="str">
        <f t="array" ref="W79">IF(S79="","",INDEX(Herbs!$C:$C,MATCH(S79,Herbs!$B:$B,0)))</f>
        <v/>
      </c>
    </row>
    <row r="80" ht="41.25" customHeight="1">
      <c r="C80" s="75"/>
      <c r="D80" s="85" t="str">
        <f>C78</f>
        <v>Moderate Qi Elixir</v>
      </c>
      <c r="E80" s="73" t="s">
        <v>323</v>
      </c>
      <c r="F80" s="89"/>
      <c r="G80" s="91"/>
      <c r="H80" s="88" t="str">
        <f t="array" ref="H80">IF(G80="","",INDEX(Herbs!$J:$J,MATCH(G80,Herbs!$B:$B,0)))</f>
        <v/>
      </c>
      <c r="I80" s="13">
        <f t="array" ref="I80">IF(G80:G632="",0, INDEX(Herbs!A:A,MATCH(G80,Herbs!B:B,0)))</f>
        <v>0</v>
      </c>
      <c r="J80" s="89" t="str">
        <f t="array" ref="J80">IF(G80="","", SWITCH(INDEX(Herbs!$A:$A,MATCH(G80,Herbs!$B:$B,0)),1,1,2,3,3,9,4,36,5,180,6,1080,0)*F80)</f>
        <v/>
      </c>
      <c r="K80" s="90" t="str">
        <f t="array" ref="K80">IF(G80="","",INDEX(Herbs!$E:$E,MATCH(G80,Herbs!$B:$B,0)))</f>
        <v/>
      </c>
      <c r="L80" s="89"/>
      <c r="M80" s="91"/>
      <c r="N80" s="88" t="str">
        <f t="array" ref="N80">IF(M80="","",INDEX(Herbs!$J:$J,MATCH(M80,Herbs!$B:$B,0)))</f>
        <v/>
      </c>
      <c r="O80" s="88">
        <f t="array" ref="O80">IF(M80:M632="",0, INDEX(Herbs!A:A,MATCH(M80,Herbs!B:B,0)))</f>
        <v>0</v>
      </c>
      <c r="P80" s="89" t="str">
        <f t="array" ref="P80">IF(M80="","", SWITCH(INDEX(Herbs!$A:$A,MATCH(M80,Herbs!$B:$B,0)),1,1,2,3,3,9,4,36,5,180,6,1080,0)*L80)</f>
        <v/>
      </c>
      <c r="Q80" s="90" t="str">
        <f t="array" ref="Q80">IF(M80="","",INDEX(Herbs!$E:$E,MATCH(M80,Herbs!$B:$B,0)))</f>
        <v/>
      </c>
      <c r="R80" s="89"/>
      <c r="S80" s="91"/>
      <c r="T80" s="88" t="str">
        <f t="array" ref="T80">IF(S80="","",INDEX(Herbs!$J:$J,MATCH(S80,Herbs!$B:$B,0)))</f>
        <v/>
      </c>
      <c r="U80" s="88">
        <f t="array" ref="U80">IF(S80:S632="",0, INDEX(Herbs!A:A,MATCH(S80,Herbs!B:B,0)))</f>
        <v>0</v>
      </c>
      <c r="V80" s="89" t="str">
        <f t="array" ref="V80">IF(S80="","", SWITCH(INDEX(Herbs!$A:$A,MATCH(S80,Herbs!$B:$B,0)),1,1,2,3,3,9,4,36,5,180,6,1080,0)*R80)</f>
        <v/>
      </c>
      <c r="W80" s="90" t="str">
        <f t="array" ref="W80">IF(S80="","",INDEX(Herbs!$E:$E,MATCH(S80,Herbs!$B:$B,0)))</f>
        <v/>
      </c>
    </row>
    <row r="81" ht="41.25" customHeight="1">
      <c r="C81" s="75"/>
      <c r="D81" s="85" t="str">
        <f>C78</f>
        <v>Moderate Qi Elixir</v>
      </c>
      <c r="E81" s="73" t="s">
        <v>325</v>
      </c>
      <c r="F81" s="89"/>
      <c r="G81" s="91"/>
      <c r="H81" s="88" t="str">
        <f t="array" ref="H81">IF(G81="","",INDEX(Herbs!$J:$J,MATCH(G81,Herbs!$B:$B,0)))</f>
        <v/>
      </c>
      <c r="I81" s="13">
        <f t="array" ref="I81">IF(G81:G632="",0, INDEX(Herbs!A:A,MATCH(G81,Herbs!B:B,0)))</f>
        <v>0</v>
      </c>
      <c r="J81" s="89" t="str">
        <f t="array" ref="J81">IF(G81="","", SWITCH(INDEX(Herbs!$A:$A,MATCH(G81,Herbs!$B:$B,0)),1,1,2,3,3,9,4,36,5,180,6,1080,0)*F81)</f>
        <v/>
      </c>
      <c r="K81" s="90" t="str">
        <f t="array" ref="K81">IF(G81="","",INDEX(Herbs!$E:$E,MATCH(G81,Herbs!$B:$B,0)))</f>
        <v/>
      </c>
      <c r="L81" s="89"/>
      <c r="M81" s="91"/>
      <c r="N81" s="88" t="str">
        <f t="array" ref="N81">IF(M81="","",INDEX(Herbs!$J:$J,MATCH(M81,Herbs!$B:$B,0)))</f>
        <v/>
      </c>
      <c r="O81" s="88">
        <f t="array" ref="O81">IF(M81:M632="",0, INDEX(Herbs!A:A,MATCH(M81,Herbs!B:B,0)))</f>
        <v>0</v>
      </c>
      <c r="P81" s="89" t="str">
        <f t="array" ref="P81">IF(M81="","", SWITCH(INDEX(Herbs!$A:$A,MATCH(M81,Herbs!$B:$B,0)),1,1,2,3,3,9,4,36,5,180,6,1080,0)*L81)</f>
        <v/>
      </c>
      <c r="Q81" s="90" t="str">
        <f t="array" ref="Q81">IF(M81="","",INDEX(Herbs!$E:$E,MATCH(M81,Herbs!$B:$B,0)))</f>
        <v/>
      </c>
      <c r="R81" s="89"/>
      <c r="S81" s="91"/>
      <c r="T81" s="88" t="str">
        <f t="array" ref="T81">IF(S81="","",INDEX(Herbs!$J:$J,MATCH(S81,Herbs!$B:$B,0)))</f>
        <v/>
      </c>
      <c r="U81" s="88">
        <f t="array" ref="U81">IF(S81:S632="",0, INDEX(Herbs!A:A,MATCH(S81,Herbs!B:B,0)))</f>
        <v>0</v>
      </c>
      <c r="V81" s="89" t="str">
        <f t="array" ref="V81">IF(S81="","", SWITCH(INDEX(Herbs!$A:$A,MATCH(S81,Herbs!$B:$B,0)),1,1,2,3,3,9,4,36,5,180,6,1080,0)*R81)</f>
        <v/>
      </c>
      <c r="W81" s="90" t="str">
        <f t="array" ref="W81">IF(S81="","",INDEX(Herbs!$E:$E,MATCH(S81,Herbs!$B:$B,0)))</f>
        <v/>
      </c>
    </row>
    <row r="82" ht="41.25" customHeight="1">
      <c r="A82" s="92"/>
      <c r="B82" s="92"/>
      <c r="C82" s="93"/>
      <c r="D82" s="94" t="str">
        <f>C78</f>
        <v>Moderate Qi Elixir</v>
      </c>
      <c r="E82" s="95" t="s">
        <v>326</v>
      </c>
      <c r="F82" s="96">
        <v>1.0</v>
      </c>
      <c r="G82" s="97" t="s">
        <v>321</v>
      </c>
      <c r="H82" s="98" t="str">
        <f t="array" ref="H82">IF(G82="","",INDEX(Herbs!$J:$J,MATCH(G82,Herbs!$B:$B,0)))</f>
        <v/>
      </c>
      <c r="I82" s="99">
        <f t="array" ref="I82">IF(G82:G632="",0, INDEX(Herbs!A:A,MATCH(G82,Herbs!B:B,0)))</f>
        <v>2</v>
      </c>
      <c r="J82" s="100">
        <f t="array" ref="J82">IF(G82="","", SWITCH(INDEX(Herbs!$A:$A,MATCH(G82,Herbs!$B:$B,0)),1,1,2,3,3,9,4,36,5,180,6,1080,0)*F82)</f>
        <v>3</v>
      </c>
      <c r="K82" s="101" t="str">
        <f t="array" ref="K82">IF(G82="","",INDEX(Herbs!$G:$G,MATCH(G82,Herbs!$B:$B,0)))</f>
        <v>Heat</v>
      </c>
      <c r="L82" s="100"/>
      <c r="M82" s="97"/>
      <c r="N82" s="98" t="str">
        <f t="array" ref="N82">IF(M82="","",INDEX(Herbs!$J:$J,MATCH(M82,Herbs!$B:$B,0)))</f>
        <v/>
      </c>
      <c r="O82" s="98">
        <f t="array" ref="O82">IF(M82:M632="",0, INDEX(Herbs!A:A,MATCH(M82,Herbs!B:B,0)))</f>
        <v>0</v>
      </c>
      <c r="P82" s="100" t="str">
        <f t="array" ref="P82">IF(M82="","", SWITCH(INDEX(Herbs!$A:$A,MATCH(M82,Herbs!$B:$B,0)),1,1,2,3,3,9,4,36,5,180,6,1080,0)*L82)</f>
        <v/>
      </c>
      <c r="Q82" s="101" t="str">
        <f t="array" ref="Q82">IF(M82="","",INDEX(Herbs!$G:$G,MATCH(M82,Herbs!$B:$B,0)))</f>
        <v/>
      </c>
      <c r="R82" s="100"/>
      <c r="S82" s="97"/>
      <c r="T82" s="98" t="str">
        <f t="array" ref="T82">IF(S82="","",INDEX(Herbs!$J:$J,MATCH(S82,Herbs!$B:$B,0)))</f>
        <v/>
      </c>
      <c r="U82" s="98">
        <f t="array" ref="U82">IF(S82:S632="",0, INDEX(Herbs!A:A,MATCH(S82,Herbs!B:B,0)))</f>
        <v>0</v>
      </c>
      <c r="V82" s="100" t="str">
        <f t="array" ref="V82">IF(S82="","", SWITCH(INDEX(Herbs!$A:$A,MATCH(S82,Herbs!$B:$B,0)),1,1,2,3,3,9,4,36,5,180,6,1080,0)*R82)</f>
        <v/>
      </c>
      <c r="W82" s="101" t="str">
        <f t="array" ref="W82">IF(S82="","",INDEX(Herbs!$G:$G,MATCH(S82,Herbs!$B:$B,0)))</f>
        <v/>
      </c>
    </row>
    <row r="83" ht="41.25" customHeight="1">
      <c r="A83" s="82" t="s">
        <v>150</v>
      </c>
      <c r="B83" s="83">
        <v>3.0</v>
      </c>
      <c r="C83" s="84" t="s">
        <v>156</v>
      </c>
      <c r="D83" s="85" t="str">
        <f>C83</f>
        <v>Greater Qi Elixir</v>
      </c>
      <c r="E83" s="85" t="s">
        <v>320</v>
      </c>
      <c r="F83" s="86">
        <v>4.0</v>
      </c>
      <c r="G83" s="87" t="s">
        <v>367</v>
      </c>
      <c r="H83" s="88" t="str">
        <f t="array" ref="H83">IF(G83="","",INDEX(Herbs!$J:$J,MATCH(G83,Herbs!$B:$B,0)))</f>
        <v/>
      </c>
      <c r="I83" s="13">
        <f t="array" ref="I83">IF(G83:G632="",0, INDEX(Herbs!A:A,MATCH(G83,Herbs!B:B,0)))</f>
        <v>3</v>
      </c>
      <c r="J83" s="89">
        <f t="array" ref="J83">IF(G83="","", SWITCH(INDEX(Herbs!$A:$A,MATCH(G83,Herbs!$B:$B,0)),1,1,2,3,3,9,4,36,5,180,6,1080,0)*F83)</f>
        <v>36</v>
      </c>
      <c r="K83" s="90" t="str">
        <f t="array" ref="K83">IF(G83="","",INDEX(Herbs!$C:$C,MATCH(G83,Herbs!$B:$B,0)))</f>
        <v>Birthing</v>
      </c>
      <c r="L83" s="86">
        <v>4.0</v>
      </c>
      <c r="M83" s="87" t="s">
        <v>339</v>
      </c>
      <c r="N83" s="88" t="str">
        <f t="array" ref="N83">IF(M83="","",INDEX(Herbs!$J:$J,MATCH(M83,Herbs!$B:$B,0)))</f>
        <v/>
      </c>
      <c r="O83" s="88">
        <f t="array" ref="O83">IF(M83:M632="",0, INDEX(Herbs!A:A,MATCH(M83,Herbs!B:B,0)))</f>
        <v>3</v>
      </c>
      <c r="P83" s="89">
        <f t="array" ref="P83">IF(M83="","", SWITCH(INDEX(Herbs!$A:$A,MATCH(M83,Herbs!$B:$B,0)),1,1,2,3,3,9,4,36,5,180,6,1080,0)*L83)</f>
        <v>36</v>
      </c>
      <c r="Q83" s="90" t="str">
        <f t="array" ref="Q83">IF(M83="","",INDEX(Herbs!$C:$C,MATCH(M83,Herbs!$B:$B,0)))</f>
        <v>Birthing</v>
      </c>
      <c r="R83" s="86"/>
      <c r="S83" s="87"/>
      <c r="T83" s="88" t="str">
        <f t="array" ref="T83">IF(S83="","",INDEX(Herbs!$J:$J,MATCH(S83,Herbs!$B:$B,0)))</f>
        <v/>
      </c>
      <c r="U83" s="88">
        <f t="array" ref="U83">IF(S83:S632="",0, INDEX(Herbs!A:A,MATCH(S83,Herbs!B:B,0)))</f>
        <v>0</v>
      </c>
      <c r="V83" s="89" t="str">
        <f t="array" ref="V83">IF(S83="","", SWITCH(INDEX(Herbs!$A:$A,MATCH(S83,Herbs!$B:$B,0)),1,1,2,3,3,9,4,36,5,180,6,1080,0)*R83)</f>
        <v/>
      </c>
      <c r="W83" s="90" t="str">
        <f t="array" ref="W83">IF(S83="","",INDEX(Herbs!$C:$C,MATCH(S83,Herbs!$B:$B,0)))</f>
        <v/>
      </c>
    </row>
    <row r="84" ht="41.25" customHeight="1">
      <c r="C84" s="75"/>
      <c r="D84" s="85" t="str">
        <f>C83</f>
        <v>Greater Qi Elixir</v>
      </c>
      <c r="E84" s="85" t="s">
        <v>322</v>
      </c>
      <c r="F84" s="89"/>
      <c r="G84" s="91"/>
      <c r="H84" s="88" t="str">
        <f t="array" ref="H84">IF(G84="","",INDEX(Herbs!$J:$J,MATCH(G84,Herbs!$B:$B,0)))</f>
        <v/>
      </c>
      <c r="I84" s="13">
        <f t="array" ref="I84">IF(G84:G632="",0, INDEX(Herbs!A:A,MATCH(G84,Herbs!B:B,0)))</f>
        <v>0</v>
      </c>
      <c r="J84" s="89" t="str">
        <f t="array" ref="J84">IF(G84="","", SWITCH(INDEX(Herbs!$A:$A,MATCH(G84,Herbs!$B:$B,0)),1,1,2,3,3,9,4,36,5,180,6,1080,0)*F84)</f>
        <v/>
      </c>
      <c r="K84" s="90" t="str">
        <f t="array" ref="K84">IF(G84="","",INDEX(Herbs!$C:$C,MATCH(G84,Herbs!$B:$B,0)))</f>
        <v/>
      </c>
      <c r="L84" s="89"/>
      <c r="M84" s="91"/>
      <c r="N84" s="88" t="str">
        <f t="array" ref="N84">IF(M84="","",INDEX(Herbs!$J:$J,MATCH(M84,Herbs!$B:$B,0)))</f>
        <v/>
      </c>
      <c r="O84" s="88">
        <f t="array" ref="O84">IF(M84:M632="",0, INDEX(Herbs!A:A,MATCH(M84,Herbs!B:B,0)))</f>
        <v>0</v>
      </c>
      <c r="P84" s="89" t="str">
        <f t="array" ref="P84">IF(M84="","", SWITCH(INDEX(Herbs!$A:$A,MATCH(M84,Herbs!$B:$B,0)),1,1,2,3,3,9,4,36,5,180,6,1080,0)*L84)</f>
        <v/>
      </c>
      <c r="Q84" s="90" t="str">
        <f t="array" ref="Q84">IF(M84="","",INDEX(Herbs!$C:$C,MATCH(M84,Herbs!$B:$B,0)))</f>
        <v/>
      </c>
      <c r="R84" s="89"/>
      <c r="S84" s="91"/>
      <c r="T84" s="88" t="str">
        <f t="array" ref="T84">IF(S84="","",INDEX(Herbs!$J:$J,MATCH(S84,Herbs!$B:$B,0)))</f>
        <v/>
      </c>
      <c r="U84" s="88">
        <f t="array" ref="U84">IF(S84:S632="",0, INDEX(Herbs!A:A,MATCH(S84,Herbs!B:B,0)))</f>
        <v>0</v>
      </c>
      <c r="V84" s="89" t="str">
        <f t="array" ref="V84">IF(S84="","", SWITCH(INDEX(Herbs!$A:$A,MATCH(S84,Herbs!$B:$B,0)),1,1,2,3,3,9,4,36,5,180,6,1080,0)*R84)</f>
        <v/>
      </c>
      <c r="W84" s="90" t="str">
        <f t="array" ref="W84">IF(S84="","",INDEX(Herbs!$C:$C,MATCH(S84,Herbs!$B:$B,0)))</f>
        <v/>
      </c>
    </row>
    <row r="85" ht="41.25" customHeight="1">
      <c r="C85" s="75"/>
      <c r="D85" s="85" t="str">
        <f>C83</f>
        <v>Greater Qi Elixir</v>
      </c>
      <c r="E85" s="73" t="s">
        <v>323</v>
      </c>
      <c r="F85" s="86">
        <v>5.0</v>
      </c>
      <c r="G85" s="87" t="s">
        <v>331</v>
      </c>
      <c r="H85" s="88" t="str">
        <f t="array" ref="H85">IF(G85="","",INDEX(Herbs!$J:$J,MATCH(G85,Herbs!$B:$B,0)))</f>
        <v/>
      </c>
      <c r="I85" s="13">
        <f t="array" ref="I85">IF(G85:G632="",0, INDEX(Herbs!A:A,MATCH(G85,Herbs!B:B,0)))</f>
        <v>3</v>
      </c>
      <c r="J85" s="89">
        <f t="array" ref="J85">IF(G85="","", SWITCH(INDEX(Herbs!$A:$A,MATCH(G85,Herbs!$B:$B,0)),1,1,2,3,3,9,4,36,5,180,6,1080,0)*F85)</f>
        <v>45</v>
      </c>
      <c r="K85" s="90" t="str">
        <f t="array" ref="K85">IF(G85="","",INDEX(Herbs!$E:$E,MATCH(G85,Herbs!$B:$B,0)))</f>
        <v>Cultivating</v>
      </c>
      <c r="L85" s="86">
        <v>5.0</v>
      </c>
      <c r="M85" s="87" t="s">
        <v>331</v>
      </c>
      <c r="N85" s="88" t="str">
        <f t="array" ref="N85">IF(M85="","",INDEX(Herbs!$J:$J,MATCH(M85,Herbs!$B:$B,0)))</f>
        <v/>
      </c>
      <c r="O85" s="88">
        <f t="array" ref="O85">IF(M85:M632="",0, INDEX(Herbs!A:A,MATCH(M85,Herbs!B:B,0)))</f>
        <v>3</v>
      </c>
      <c r="P85" s="89">
        <f t="array" ref="P85">IF(M85="","", SWITCH(INDEX(Herbs!$A:$A,MATCH(M85,Herbs!$B:$B,0)),1,1,2,3,3,9,4,36,5,180,6,1080,0)*L85)</f>
        <v>45</v>
      </c>
      <c r="Q85" s="90" t="str">
        <f t="array" ref="Q85">IF(M85="","",INDEX(Herbs!$E:$E,MATCH(M85,Herbs!$B:$B,0)))</f>
        <v>Cultivating</v>
      </c>
      <c r="R85" s="86"/>
      <c r="S85" s="87"/>
      <c r="T85" s="88" t="str">
        <f t="array" ref="T85">IF(S85="","",INDEX(Herbs!$J:$J,MATCH(S85,Herbs!$B:$B,0)))</f>
        <v/>
      </c>
      <c r="U85" s="88">
        <f t="array" ref="U85">IF(S85:S632="",0, INDEX(Herbs!A:A,MATCH(S85,Herbs!B:B,0)))</f>
        <v>0</v>
      </c>
      <c r="V85" s="89" t="str">
        <f t="array" ref="V85">IF(S85="","", SWITCH(INDEX(Herbs!$A:$A,MATCH(S85,Herbs!$B:$B,0)),1,1,2,3,3,9,4,36,5,180,6,1080,0)*R85)</f>
        <v/>
      </c>
      <c r="W85" s="90" t="str">
        <f t="array" ref="W85">IF(S85="","",INDEX(Herbs!$E:$E,MATCH(S85,Herbs!$B:$B,0)))</f>
        <v/>
      </c>
    </row>
    <row r="86" ht="41.25" customHeight="1">
      <c r="C86" s="75"/>
      <c r="D86" s="85" t="str">
        <f>C83</f>
        <v>Greater Qi Elixir</v>
      </c>
      <c r="E86" s="73" t="s">
        <v>325</v>
      </c>
      <c r="F86" s="86">
        <v>2.0</v>
      </c>
      <c r="G86" s="87" t="s">
        <v>367</v>
      </c>
      <c r="H86" s="88" t="str">
        <f t="array" ref="H86">IF(G86="","",INDEX(Herbs!$J:$J,MATCH(G86,Herbs!$B:$B,0)))</f>
        <v/>
      </c>
      <c r="I86" s="13">
        <f t="array" ref="I86">IF(G86:G632="",0, INDEX(Herbs!A:A,MATCH(G86,Herbs!B:B,0)))</f>
        <v>3</v>
      </c>
      <c r="J86" s="89">
        <f t="array" ref="J86">IF(G86="","", SWITCH(INDEX(Herbs!$A:$A,MATCH(G86,Herbs!$B:$B,0)),1,1,2,3,3,9,4,36,5,180,6,1080,0)*F86)</f>
        <v>18</v>
      </c>
      <c r="K86" s="90" t="str">
        <f t="array" ref="K86">IF(G86="","",INDEX(Herbs!$E:$E,MATCH(G86,Herbs!$B:$B,0)))</f>
        <v>Tempering</v>
      </c>
      <c r="L86" s="86">
        <v>2.0</v>
      </c>
      <c r="M86" s="87" t="s">
        <v>367</v>
      </c>
      <c r="N86" s="88" t="str">
        <f t="array" ref="N86">IF(M86="","",INDEX(Herbs!$J:$J,MATCH(M86,Herbs!$B:$B,0)))</f>
        <v/>
      </c>
      <c r="O86" s="88">
        <f t="array" ref="O86">IF(M86:M632="",0, INDEX(Herbs!A:A,MATCH(M86,Herbs!B:B,0)))</f>
        <v>3</v>
      </c>
      <c r="P86" s="89">
        <f t="array" ref="P86">IF(M86="","", SWITCH(INDEX(Herbs!$A:$A,MATCH(M86,Herbs!$B:$B,0)),1,1,2,3,3,9,4,36,5,180,6,1080,0)*L86)</f>
        <v>18</v>
      </c>
      <c r="Q86" s="90" t="str">
        <f t="array" ref="Q86">IF(M86="","",INDEX(Herbs!$E:$E,MATCH(M86,Herbs!$B:$B,0)))</f>
        <v>Tempering</v>
      </c>
      <c r="R86" s="86"/>
      <c r="S86" s="87"/>
      <c r="T86" s="88" t="str">
        <f t="array" ref="T86">IF(S86="","",INDEX(Herbs!$J:$J,MATCH(S86,Herbs!$B:$B,0)))</f>
        <v/>
      </c>
      <c r="U86" s="88">
        <f t="array" ref="U86">IF(S86:S632="",0, INDEX(Herbs!A:A,MATCH(S86,Herbs!B:B,0)))</f>
        <v>0</v>
      </c>
      <c r="V86" s="89" t="str">
        <f t="array" ref="V86">IF(S86="","", SWITCH(INDEX(Herbs!$A:$A,MATCH(S86,Herbs!$B:$B,0)),1,1,2,3,3,9,4,36,5,180,6,1080,0)*R86)</f>
        <v/>
      </c>
      <c r="W86" s="90" t="str">
        <f t="array" ref="W86">IF(S86="","",INDEX(Herbs!$E:$E,MATCH(S86,Herbs!$B:$B,0)))</f>
        <v/>
      </c>
    </row>
    <row r="87" ht="41.25" customHeight="1">
      <c r="A87" s="92"/>
      <c r="B87" s="92"/>
      <c r="C87" s="93"/>
      <c r="D87" s="94" t="str">
        <f>C83</f>
        <v>Greater Qi Elixir</v>
      </c>
      <c r="E87" s="95" t="s">
        <v>326</v>
      </c>
      <c r="F87" s="96">
        <v>1.0</v>
      </c>
      <c r="G87" s="97" t="s">
        <v>332</v>
      </c>
      <c r="H87" s="98" t="str">
        <f t="array" ref="H87">IF(G87="","",INDEX(Herbs!$J:$J,MATCH(G87,Herbs!$B:$B,0)))</f>
        <v/>
      </c>
      <c r="I87" s="99">
        <f t="array" ref="I87">IF(G87:G632="",0, INDEX(Herbs!A:A,MATCH(G87,Herbs!B:B,0)))</f>
        <v>3</v>
      </c>
      <c r="J87" s="100">
        <f t="array" ref="J87">IF(G87="","", SWITCH(INDEX(Herbs!$A:$A,MATCH(G87,Herbs!$B:$B,0)),1,1,2,3,3,9,4,36,5,180,6,1080,0)*F87)</f>
        <v>9</v>
      </c>
      <c r="K87" s="101" t="str">
        <f t="array" ref="K87">IF(G87="","",INDEX(Herbs!$G:$G,MATCH(G87,Herbs!$B:$B,0)))</f>
        <v>Cold</v>
      </c>
      <c r="L87" s="96">
        <v>1.0</v>
      </c>
      <c r="M87" s="97" t="s">
        <v>329</v>
      </c>
      <c r="N87" s="98" t="str">
        <f t="array" ref="N87">IF(M87="","",INDEX(Herbs!$J:$J,MATCH(M87,Herbs!$B:$B,0)))</f>
        <v/>
      </c>
      <c r="O87" s="98">
        <f t="array" ref="O87">IF(M87:M632="",0, INDEX(Herbs!A:A,MATCH(M87,Herbs!B:B,0)))</f>
        <v>3</v>
      </c>
      <c r="P87" s="100">
        <f t="array" ref="P87">IF(M87="","", SWITCH(INDEX(Herbs!$A:$A,MATCH(M87,Herbs!$B:$B,0)),1,1,2,3,3,9,4,36,5,180,6,1080,0)*L87)</f>
        <v>9</v>
      </c>
      <c r="Q87" s="101" t="str">
        <f t="array" ref="Q87">IF(M87="","",INDEX(Herbs!$G:$G,MATCH(M87,Herbs!$B:$B,0)))</f>
        <v>Balanced</v>
      </c>
      <c r="R87" s="96"/>
      <c r="S87" s="97"/>
      <c r="T87" s="98" t="str">
        <f t="array" ref="T87">IF(S87="","",INDEX(Herbs!$J:$J,MATCH(S87,Herbs!$B:$B,0)))</f>
        <v/>
      </c>
      <c r="U87" s="98">
        <f t="array" ref="U87">IF(S87:S632="",0, INDEX(Herbs!A:A,MATCH(S87,Herbs!B:B,0)))</f>
        <v>0</v>
      </c>
      <c r="V87" s="100" t="str">
        <f t="array" ref="V87">IF(S87="","", SWITCH(INDEX(Herbs!$A:$A,MATCH(S87,Herbs!$B:$B,0)),1,1,2,3,3,9,4,36,5,180,6,1080,0)*R87)</f>
        <v/>
      </c>
      <c r="W87" s="101" t="str">
        <f t="array" ref="W87">IF(S87="","",INDEX(Herbs!$G:$G,MATCH(S87,Herbs!$B:$B,0)))</f>
        <v/>
      </c>
    </row>
    <row r="88" ht="41.25" customHeight="1">
      <c r="A88" s="82" t="s">
        <v>150</v>
      </c>
      <c r="B88" s="83">
        <v>4.0</v>
      </c>
      <c r="C88" s="84" t="s">
        <v>158</v>
      </c>
      <c r="D88" s="85" t="str">
        <f>C88</f>
        <v>Expert Qi Elixir</v>
      </c>
      <c r="E88" s="85" t="s">
        <v>320</v>
      </c>
      <c r="F88" s="86">
        <v>2.0</v>
      </c>
      <c r="G88" s="87" t="s">
        <v>386</v>
      </c>
      <c r="H88" s="88" t="str">
        <f t="array" ref="H88">IF(G88="","",INDEX(Herbs!$J:$J,MATCH(G88,Herbs!$B:$B,0)))</f>
        <v/>
      </c>
      <c r="I88" s="13">
        <f t="array" ref="I88">IF(G88:G632="",0, INDEX(Herbs!A:A,MATCH(G88,Herbs!B:B,0)))</f>
        <v>4</v>
      </c>
      <c r="J88" s="89">
        <f t="array" ref="J88">IF(G88="","", SWITCH(INDEX(Herbs!$A:$A,MATCH(G88,Herbs!$B:$B,0)),1,1,2,3,3,9,4,36,5,180,6,1080,0)*F88)</f>
        <v>72</v>
      </c>
      <c r="K88" s="90" t="str">
        <f t="array" ref="K88">IF(G88="","",INDEX(Herbs!$C:$C,MATCH(G88,Herbs!$B:$B,0)))</f>
        <v>Birthing</v>
      </c>
      <c r="L88" s="86">
        <v>8.0</v>
      </c>
      <c r="M88" s="87" t="s">
        <v>367</v>
      </c>
      <c r="N88" s="88" t="str">
        <f t="array" ref="N88">IF(M88="","",INDEX(Herbs!$J:$J,MATCH(M88,Herbs!$B:$B,0)))</f>
        <v/>
      </c>
      <c r="O88" s="88">
        <f t="array" ref="O88">IF(M88:M632="",0, INDEX(Herbs!A:A,MATCH(M88,Herbs!B:B,0)))</f>
        <v>3</v>
      </c>
      <c r="P88" s="89">
        <f t="array" ref="P88">IF(M88="","", SWITCH(INDEX(Herbs!$A:$A,MATCH(M88,Herbs!$B:$B,0)),1,1,2,3,3,9,4,36,5,180,6,1080,0)*L88)</f>
        <v>72</v>
      </c>
      <c r="Q88" s="90" t="str">
        <f t="array" ref="Q88">IF(M88="","",INDEX(Herbs!$C:$C,MATCH(M88,Herbs!$B:$B,0)))</f>
        <v>Birthing</v>
      </c>
      <c r="R88" s="86">
        <v>2.0</v>
      </c>
      <c r="S88" s="87" t="s">
        <v>387</v>
      </c>
      <c r="T88" s="88" t="str">
        <f t="array" ref="T88">IF(S88="","",INDEX(Herbs!$J:$J,MATCH(S88,Herbs!$B:$B,0)))</f>
        <v/>
      </c>
      <c r="U88" s="88">
        <f t="array" ref="U88">IF(S88:S632="",0, INDEX(Herbs!A:A,MATCH(S88,Herbs!B:B,0)))</f>
        <v>4</v>
      </c>
      <c r="V88" s="89">
        <f t="array" ref="V88">IF(S88="","", SWITCH(INDEX(Herbs!$A:$A,MATCH(S88,Herbs!$B:$B,0)),1,1,2,3,3,9,4,36,5,180,6,1080,0)*R88)</f>
        <v>72</v>
      </c>
      <c r="W88" s="90" t="str">
        <f t="array" ref="W88">IF(S88="","",INDEX(Herbs!$C:$C,MATCH(S88,Herbs!$B:$B,0)))</f>
        <v>Birthing</v>
      </c>
    </row>
    <row r="89" ht="41.25" customHeight="1">
      <c r="C89" s="75"/>
      <c r="D89" s="85" t="str">
        <f>C88</f>
        <v>Expert Qi Elixir</v>
      </c>
      <c r="E89" s="85" t="s">
        <v>322</v>
      </c>
      <c r="F89" s="89"/>
      <c r="G89" s="91"/>
      <c r="H89" s="88" t="str">
        <f t="array" ref="H89">IF(G89="","",INDEX(Herbs!$J:$J,MATCH(G89,Herbs!$B:$B,0)))</f>
        <v/>
      </c>
      <c r="I89" s="13">
        <f t="array" ref="I89">IF(G89:G632="",0, INDEX(Herbs!A:A,MATCH(G89,Herbs!B:B,0)))</f>
        <v>0</v>
      </c>
      <c r="J89" s="89" t="str">
        <f t="array" ref="J89">IF(G89="","", SWITCH(INDEX(Herbs!$A:$A,MATCH(G89,Herbs!$B:$B,0)),1,1,2,3,3,9,4,36,5,180,6,1080,0)*F89)</f>
        <v/>
      </c>
      <c r="K89" s="90" t="str">
        <f t="array" ref="K89">IF(G89="","",INDEX(Herbs!$C:$C,MATCH(G89,Herbs!$B:$B,0)))</f>
        <v/>
      </c>
      <c r="L89" s="89"/>
      <c r="M89" s="91"/>
      <c r="N89" s="88" t="str">
        <f t="array" ref="N89">IF(M89="","",INDEX(Herbs!$J:$J,MATCH(M89,Herbs!$B:$B,0)))</f>
        <v/>
      </c>
      <c r="O89" s="88">
        <f t="array" ref="O89">IF(M89:M632="",0, INDEX(Herbs!A:A,MATCH(M89,Herbs!B:B,0)))</f>
        <v>0</v>
      </c>
      <c r="P89" s="89" t="str">
        <f t="array" ref="P89">IF(M89="","", SWITCH(INDEX(Herbs!$A:$A,MATCH(M89,Herbs!$B:$B,0)),1,1,2,3,3,9,4,36,5,180,6,1080,0)*L89)</f>
        <v/>
      </c>
      <c r="Q89" s="90" t="str">
        <f t="array" ref="Q89">IF(M89="","",INDEX(Herbs!$C:$C,MATCH(M89,Herbs!$B:$B,0)))</f>
        <v/>
      </c>
      <c r="R89" s="89"/>
      <c r="S89" s="91"/>
      <c r="T89" s="88" t="str">
        <f t="array" ref="T89">IF(S89="","",INDEX(Herbs!$J:$J,MATCH(S89,Herbs!$B:$B,0)))</f>
        <v/>
      </c>
      <c r="U89" s="88">
        <f t="array" ref="U89">IF(S89:S632="",0, INDEX(Herbs!A:A,MATCH(S89,Herbs!B:B,0)))</f>
        <v>0</v>
      </c>
      <c r="V89" s="89" t="str">
        <f t="array" ref="V89">IF(S89="","", SWITCH(INDEX(Herbs!$A:$A,MATCH(S89,Herbs!$B:$B,0)),1,1,2,3,3,9,4,36,5,180,6,1080,0)*R89)</f>
        <v/>
      </c>
      <c r="W89" s="90" t="str">
        <f t="array" ref="W89">IF(S89="","",INDEX(Herbs!$C:$C,MATCH(S89,Herbs!$B:$B,0)))</f>
        <v/>
      </c>
    </row>
    <row r="90" ht="41.25" customHeight="1">
      <c r="C90" s="75"/>
      <c r="D90" s="85" t="str">
        <f>C88</f>
        <v>Expert Qi Elixir</v>
      </c>
      <c r="E90" s="73" t="s">
        <v>323</v>
      </c>
      <c r="F90" s="86">
        <v>3.0</v>
      </c>
      <c r="G90" s="87" t="s">
        <v>388</v>
      </c>
      <c r="H90" s="88" t="str">
        <f t="array" ref="H90">IF(G90="","",INDEX(Herbs!$J:$J,MATCH(G90,Herbs!$B:$B,0)))</f>
        <v/>
      </c>
      <c r="I90" s="13">
        <f t="array" ref="I90">IF(G90:G632="",0, INDEX(Herbs!A:A,MATCH(G90,Herbs!B:B,0)))</f>
        <v>4</v>
      </c>
      <c r="J90" s="89">
        <f t="array" ref="J90">IF(G90="","", SWITCH(INDEX(Herbs!$A:$A,MATCH(G90,Herbs!$B:$B,0)),1,1,2,3,3,9,4,36,5,180,6,1080,0)*F90)</f>
        <v>108</v>
      </c>
      <c r="K90" s="90" t="str">
        <f t="array" ref="K90">IF(G90="","",INDEX(Herbs!$E:$E,MATCH(G90,Herbs!$B:$B,0)))</f>
        <v>Tempering</v>
      </c>
      <c r="L90" s="86">
        <v>3.0</v>
      </c>
      <c r="M90" s="87" t="s">
        <v>388</v>
      </c>
      <c r="N90" s="88" t="str">
        <f t="array" ref="N90">IF(M90="","",INDEX(Herbs!$J:$J,MATCH(M90,Herbs!$B:$B,0)))</f>
        <v/>
      </c>
      <c r="O90" s="88">
        <f t="array" ref="O90">IF(M90:M632="",0, INDEX(Herbs!A:A,MATCH(M90,Herbs!B:B,0)))</f>
        <v>4</v>
      </c>
      <c r="P90" s="89">
        <f t="array" ref="P90">IF(M90="","", SWITCH(INDEX(Herbs!$A:$A,MATCH(M90,Herbs!$B:$B,0)),1,1,2,3,3,9,4,36,5,180,6,1080,0)*L90)</f>
        <v>108</v>
      </c>
      <c r="Q90" s="90" t="str">
        <f t="array" ref="Q90">IF(M90="","",INDEX(Herbs!$E:$E,MATCH(M90,Herbs!$B:$B,0)))</f>
        <v>Tempering</v>
      </c>
      <c r="R90" s="86">
        <v>8.0</v>
      </c>
      <c r="S90" s="87" t="s">
        <v>367</v>
      </c>
      <c r="T90" s="88" t="str">
        <f t="array" ref="T90">IF(S90="","",INDEX(Herbs!$J:$J,MATCH(S90,Herbs!$B:$B,0)))</f>
        <v/>
      </c>
      <c r="U90" s="88">
        <f t="array" ref="U90">IF(S90:S632="",0, INDEX(Herbs!A:A,MATCH(S90,Herbs!B:B,0)))</f>
        <v>3</v>
      </c>
      <c r="V90" s="89">
        <f t="array" ref="V90">IF(S90="","", SWITCH(INDEX(Herbs!$A:$A,MATCH(S90,Herbs!$B:$B,0)),1,1,2,3,3,9,4,36,5,180,6,1080,0)*R90)</f>
        <v>72</v>
      </c>
      <c r="W90" s="90" t="str">
        <f t="array" ref="W90">IF(S90="","",INDEX(Herbs!$E:$E,MATCH(S90,Herbs!$B:$B,0)))</f>
        <v>Tempering</v>
      </c>
    </row>
    <row r="91" ht="41.25" customHeight="1">
      <c r="C91" s="75"/>
      <c r="D91" s="85" t="str">
        <f>C88</f>
        <v>Expert Qi Elixir</v>
      </c>
      <c r="E91" s="73" t="s">
        <v>325</v>
      </c>
      <c r="F91" s="89"/>
      <c r="G91" s="91"/>
      <c r="H91" s="88" t="str">
        <f t="array" ref="H91">IF(G91="","",INDEX(Herbs!$J:$J,MATCH(G91,Herbs!$B:$B,0)))</f>
        <v/>
      </c>
      <c r="I91" s="13">
        <f t="array" ref="I91">IF(G91:G632="",0, INDEX(Herbs!A:A,MATCH(G91,Herbs!B:B,0)))</f>
        <v>0</v>
      </c>
      <c r="J91" s="89" t="str">
        <f t="array" ref="J91">IF(G91="","", SWITCH(INDEX(Herbs!$A:$A,MATCH(G91,Herbs!$B:$B,0)),1,1,2,3,3,9,4,36,5,180,6,1080,0)*F91)</f>
        <v/>
      </c>
      <c r="K91" s="90" t="str">
        <f t="array" ref="K91">IF(G91="","",INDEX(Herbs!$E:$E,MATCH(G91,Herbs!$B:$B,0)))</f>
        <v/>
      </c>
      <c r="L91" s="89"/>
      <c r="M91" s="91"/>
      <c r="N91" s="88" t="str">
        <f t="array" ref="N91">IF(M91="","",INDEX(Herbs!$J:$J,MATCH(M91,Herbs!$B:$B,0)))</f>
        <v/>
      </c>
      <c r="O91" s="88">
        <f t="array" ref="O91">IF(M91:M632="",0, INDEX(Herbs!A:A,MATCH(M91,Herbs!B:B,0)))</f>
        <v>0</v>
      </c>
      <c r="P91" s="89" t="str">
        <f t="array" ref="P91">IF(M91="","", SWITCH(INDEX(Herbs!$A:$A,MATCH(M91,Herbs!$B:$B,0)),1,1,2,3,3,9,4,36,5,180,6,1080,0)*L91)</f>
        <v/>
      </c>
      <c r="Q91" s="90" t="str">
        <f t="array" ref="Q91">IF(M91="","",INDEX(Herbs!$E:$E,MATCH(M91,Herbs!$B:$B,0)))</f>
        <v/>
      </c>
      <c r="R91" s="86">
        <v>1.0</v>
      </c>
      <c r="S91" s="87" t="s">
        <v>388</v>
      </c>
      <c r="T91" s="88" t="str">
        <f t="array" ref="T91">IF(S91="","",INDEX(Herbs!$J:$J,MATCH(S91,Herbs!$B:$B,0)))</f>
        <v/>
      </c>
      <c r="U91" s="88">
        <f t="array" ref="U91">IF(S91:S632="",0, INDEX(Herbs!A:A,MATCH(S91,Herbs!B:B,0)))</f>
        <v>4</v>
      </c>
      <c r="V91" s="89">
        <f t="array" ref="V91">IF(S91="","", SWITCH(INDEX(Herbs!$A:$A,MATCH(S91,Herbs!$B:$B,0)),1,1,2,3,3,9,4,36,5,180,6,1080,0)*R91)</f>
        <v>36</v>
      </c>
      <c r="W91" s="90" t="str">
        <f t="array" ref="W91">IF(S91="","",INDEX(Herbs!$E:$E,MATCH(S91,Herbs!$B:$B,0)))</f>
        <v>Tempering</v>
      </c>
    </row>
    <row r="92" ht="41.25" customHeight="1">
      <c r="A92" s="92"/>
      <c r="B92" s="92"/>
      <c r="C92" s="93"/>
      <c r="D92" s="94" t="str">
        <f>C88</f>
        <v>Expert Qi Elixir</v>
      </c>
      <c r="E92" s="95" t="s">
        <v>326</v>
      </c>
      <c r="F92" s="96">
        <v>1.0</v>
      </c>
      <c r="G92" s="97" t="s">
        <v>389</v>
      </c>
      <c r="H92" s="98" t="str">
        <f t="array" ref="H92">IF(G92="","",INDEX(Herbs!$J:$J,MATCH(G92,Herbs!$B:$B,0)))</f>
        <v/>
      </c>
      <c r="I92" s="99">
        <f t="array" ref="I92">IF(G92:G632="",0, INDEX(Herbs!A:A,MATCH(G92,Herbs!B:B,0)))</f>
        <v>4</v>
      </c>
      <c r="J92" s="100">
        <f t="array" ref="J92">IF(G92="","", SWITCH(INDEX(Herbs!$A:$A,MATCH(G92,Herbs!$B:$B,0)),1,1,2,3,3,9,4,36,5,180,6,1080,0)*F92)</f>
        <v>36</v>
      </c>
      <c r="K92" s="101" t="str">
        <f t="array" ref="K92">IF(G92="","",INDEX(Herbs!$G:$G,MATCH(G92,Herbs!$B:$B,0)))</f>
        <v>Balanced</v>
      </c>
      <c r="L92" s="96">
        <v>1.0</v>
      </c>
      <c r="M92" s="97" t="s">
        <v>390</v>
      </c>
      <c r="N92" s="98" t="str">
        <f t="array" ref="N92">IF(M92="","",INDEX(Herbs!$J:$J,MATCH(M92,Herbs!$B:$B,0)))</f>
        <v/>
      </c>
      <c r="O92" s="98">
        <f t="array" ref="O92">IF(M92:M632="",0, INDEX(Herbs!A:A,MATCH(M92,Herbs!B:B,0)))</f>
        <v>4</v>
      </c>
      <c r="P92" s="100">
        <f t="array" ref="P92">IF(M92="","", SWITCH(INDEX(Herbs!$A:$A,MATCH(M92,Herbs!$B:$B,0)),1,1,2,3,3,9,4,36,5,180,6,1080,0)*L92)</f>
        <v>36</v>
      </c>
      <c r="Q92" s="101" t="str">
        <f t="array" ref="Q92">IF(M92="","",INDEX(Herbs!$G:$G,MATCH(M92,Herbs!$B:$B,0)))</f>
        <v>Cold</v>
      </c>
      <c r="R92" s="96">
        <v>1.0</v>
      </c>
      <c r="S92" s="97" t="s">
        <v>391</v>
      </c>
      <c r="T92" s="98" t="str">
        <f t="array" ref="T92">IF(S92="","",INDEX(Herbs!$J:$J,MATCH(S92,Herbs!$B:$B,0)))</f>
        <v/>
      </c>
      <c r="U92" s="98">
        <f t="array" ref="U92">IF(S92:S632="",0, INDEX(Herbs!A:A,MATCH(S92,Herbs!B:B,0)))</f>
        <v>4</v>
      </c>
      <c r="V92" s="100">
        <f t="array" ref="V92">IF(S92="","", SWITCH(INDEX(Herbs!$A:$A,MATCH(S92,Herbs!$B:$B,0)),1,1,2,3,3,9,4,36,5,180,6,1080,0)*R92)</f>
        <v>36</v>
      </c>
      <c r="W92" s="101" t="str">
        <f t="array" ref="W92">IF(S92="","",INDEX(Herbs!$G:$G,MATCH(S92,Herbs!$B:$B,0)))</f>
        <v>Balanced</v>
      </c>
    </row>
    <row r="93" ht="41.25" customHeight="1">
      <c r="A93" s="82" t="s">
        <v>150</v>
      </c>
      <c r="B93" s="83">
        <v>5.0</v>
      </c>
      <c r="C93" s="84" t="s">
        <v>160</v>
      </c>
      <c r="D93" s="85" t="str">
        <f>C93</f>
        <v>Master Qi Elixir</v>
      </c>
      <c r="E93" s="85" t="s">
        <v>320</v>
      </c>
      <c r="F93" s="86">
        <v>2.0</v>
      </c>
      <c r="G93" s="87" t="s">
        <v>372</v>
      </c>
      <c r="H93" s="88" t="str">
        <f t="array" ref="H93">IF(G93="","",INDEX(Herbs!$J:$J,MATCH(G93,Herbs!$B:$B,0)))</f>
        <v/>
      </c>
      <c r="I93" s="13">
        <f t="array" ref="I93">IF(G93:G632="",0, INDEX(Herbs!A:A,MATCH(G93,Herbs!B:B,0)))</f>
        <v>5</v>
      </c>
      <c r="J93" s="89">
        <f t="array" ref="J93">IF(G93="","", SWITCH(INDEX(Herbs!$A:$A,MATCH(G93,Herbs!$B:$B,0)),1,1,2,3,3,9,4,36,5,180,6,1080,0)*F93)</f>
        <v>360</v>
      </c>
      <c r="K93" s="90" t="str">
        <f t="array" ref="K93">IF(G93="","",INDEX(Herbs!$C:$C,MATCH(G93,Herbs!$B:$B,0)))</f>
        <v>Birthing</v>
      </c>
      <c r="L93" s="89"/>
      <c r="M93" s="91"/>
      <c r="N93" s="88" t="str">
        <f t="array" ref="N93">IF(M93="","",INDEX(Herbs!$J:$J,MATCH(M93,Herbs!$B:$B,0)))</f>
        <v/>
      </c>
      <c r="O93" s="88">
        <f t="array" ref="O93">IF(M93:M632="",0, INDEX(Herbs!A:A,MATCH(M93,Herbs!B:B,0)))</f>
        <v>0</v>
      </c>
      <c r="P93" s="89" t="str">
        <f t="array" ref="P93">IF(M93="","", SWITCH(INDEX(Herbs!$A:$A,MATCH(M93,Herbs!$B:$B,0)),1,1,2,3,3,9,4,36,5,180,6,1080,0)*L93)</f>
        <v/>
      </c>
      <c r="Q93" s="90" t="str">
        <f t="array" ref="Q93">IF(M93="","",INDEX(Herbs!$C:$C,MATCH(M93,Herbs!$B:$B,0)))</f>
        <v/>
      </c>
      <c r="R93" s="89"/>
      <c r="S93" s="91"/>
      <c r="T93" s="88" t="str">
        <f t="array" ref="T93">IF(S93="","",INDEX(Herbs!$J:$J,MATCH(S93,Herbs!$B:$B,0)))</f>
        <v/>
      </c>
      <c r="U93" s="88">
        <f t="array" ref="U93">IF(S93:S632="",0, INDEX(Herbs!A:A,MATCH(S93,Herbs!B:B,0)))</f>
        <v>0</v>
      </c>
      <c r="V93" s="89" t="str">
        <f t="array" ref="V93">IF(S93="","", SWITCH(INDEX(Herbs!$A:$A,MATCH(S93,Herbs!$B:$B,0)),1,1,2,3,3,9,4,36,5,180,6,1080,0)*R93)</f>
        <v/>
      </c>
      <c r="W93" s="90" t="str">
        <f t="array" ref="W93">IF(S93="","",INDEX(Herbs!$C:$C,MATCH(S93,Herbs!$B:$B,0)))</f>
        <v/>
      </c>
    </row>
    <row r="94" ht="41.25" customHeight="1">
      <c r="C94" s="75"/>
      <c r="D94" s="85" t="str">
        <f>C93</f>
        <v>Master Qi Elixir</v>
      </c>
      <c r="E94" s="85" t="s">
        <v>322</v>
      </c>
      <c r="F94" s="89"/>
      <c r="G94" s="91"/>
      <c r="H94" s="88" t="str">
        <f t="array" ref="H94">IF(G94="","",INDEX(Herbs!$J:$J,MATCH(G94,Herbs!$B:$B,0)))</f>
        <v/>
      </c>
      <c r="I94" s="13">
        <f t="array" ref="I94">IF(G94:G632="",0, INDEX(Herbs!A:A,MATCH(G94,Herbs!B:B,0)))</f>
        <v>0</v>
      </c>
      <c r="J94" s="89" t="str">
        <f t="array" ref="J94">IF(G94="","", SWITCH(INDEX(Herbs!$A:$A,MATCH(G94,Herbs!$B:$B,0)),1,1,2,3,3,9,4,36,5,180,6,1080,0)*F94)</f>
        <v/>
      </c>
      <c r="K94" s="90" t="str">
        <f t="array" ref="K94">IF(G94="","",INDEX(Herbs!$C:$C,MATCH(G94,Herbs!$B:$B,0)))</f>
        <v/>
      </c>
      <c r="L94" s="89"/>
      <c r="M94" s="91"/>
      <c r="N94" s="88" t="str">
        <f t="array" ref="N94">IF(M94="","",INDEX(Herbs!$J:$J,MATCH(M94,Herbs!$B:$B,0)))</f>
        <v/>
      </c>
      <c r="O94" s="88">
        <f t="array" ref="O94">IF(M94:M632="",0, INDEX(Herbs!A:A,MATCH(M94,Herbs!B:B,0)))</f>
        <v>0</v>
      </c>
      <c r="P94" s="89" t="str">
        <f t="array" ref="P94">IF(M94="","", SWITCH(INDEX(Herbs!$A:$A,MATCH(M94,Herbs!$B:$B,0)),1,1,2,3,3,9,4,36,5,180,6,1080,0)*L94)</f>
        <v/>
      </c>
      <c r="Q94" s="90" t="str">
        <f t="array" ref="Q94">IF(M94="","",INDEX(Herbs!$C:$C,MATCH(M94,Herbs!$B:$B,0)))</f>
        <v/>
      </c>
      <c r="R94" s="89"/>
      <c r="S94" s="91"/>
      <c r="T94" s="88" t="str">
        <f t="array" ref="T94">IF(S94="","",INDEX(Herbs!$J:$J,MATCH(S94,Herbs!$B:$B,0)))</f>
        <v/>
      </c>
      <c r="U94" s="88">
        <f t="array" ref="U94">IF(S94:S632="",0, INDEX(Herbs!A:A,MATCH(S94,Herbs!B:B,0)))</f>
        <v>0</v>
      </c>
      <c r="V94" s="89" t="str">
        <f t="array" ref="V94">IF(S94="","", SWITCH(INDEX(Herbs!$A:$A,MATCH(S94,Herbs!$B:$B,0)),1,1,2,3,3,9,4,36,5,180,6,1080,0)*R94)</f>
        <v/>
      </c>
      <c r="W94" s="90" t="str">
        <f t="array" ref="W94">IF(S94="","",INDEX(Herbs!$C:$C,MATCH(S94,Herbs!$B:$B,0)))</f>
        <v/>
      </c>
    </row>
    <row r="95" ht="41.25" customHeight="1">
      <c r="C95" s="75"/>
      <c r="D95" s="85" t="str">
        <f>C93</f>
        <v>Master Qi Elixir</v>
      </c>
      <c r="E95" s="73" t="s">
        <v>323</v>
      </c>
      <c r="F95" s="86">
        <v>2.0</v>
      </c>
      <c r="G95" s="87" t="s">
        <v>392</v>
      </c>
      <c r="H95" s="88" t="str">
        <f t="array" ref="H95">IF(G95="","",INDEX(Herbs!$J:$J,MATCH(G95,Herbs!$B:$B,0)))</f>
        <v/>
      </c>
      <c r="I95" s="13">
        <f t="array" ref="I95">IF(G95:G632="",0, INDEX(Herbs!A:A,MATCH(G95,Herbs!B:B,0)))</f>
        <v>5</v>
      </c>
      <c r="J95" s="89">
        <f t="array" ref="J95">IF(G95="","", SWITCH(INDEX(Herbs!$A:$A,MATCH(G95,Herbs!$B:$B,0)),1,1,2,3,3,9,4,36,5,180,6,1080,0)*F95)</f>
        <v>360</v>
      </c>
      <c r="K95" s="90" t="str">
        <f t="array" ref="K95">IF(G95="","",INDEX(Herbs!$E:$E,MATCH(G95,Herbs!$B:$B,0)))</f>
        <v>Tempering</v>
      </c>
      <c r="L95" s="89"/>
      <c r="M95" s="91"/>
      <c r="N95" s="88" t="str">
        <f t="array" ref="N95">IF(M95="","",INDEX(Herbs!$J:$J,MATCH(M95,Herbs!$B:$B,0)))</f>
        <v/>
      </c>
      <c r="O95" s="88">
        <f t="array" ref="O95">IF(M95:M632="",0, INDEX(Herbs!A:A,MATCH(M95,Herbs!B:B,0)))</f>
        <v>0</v>
      </c>
      <c r="P95" s="89" t="str">
        <f t="array" ref="P95">IF(M95="","", SWITCH(INDEX(Herbs!$A:$A,MATCH(M95,Herbs!$B:$B,0)),1,1,2,3,3,9,4,36,5,180,6,1080,0)*L95)</f>
        <v/>
      </c>
      <c r="Q95" s="90" t="str">
        <f t="array" ref="Q95">IF(M95="","",INDEX(Herbs!$E:$E,MATCH(M95,Herbs!$B:$B,0)))</f>
        <v/>
      </c>
      <c r="R95" s="89"/>
      <c r="S95" s="91"/>
      <c r="T95" s="88" t="str">
        <f t="array" ref="T95">IF(S95="","",INDEX(Herbs!$J:$J,MATCH(S95,Herbs!$B:$B,0)))</f>
        <v/>
      </c>
      <c r="U95" s="88">
        <f t="array" ref="U95">IF(S95:S632="",0, INDEX(Herbs!A:A,MATCH(S95,Herbs!B:B,0)))</f>
        <v>0</v>
      </c>
      <c r="V95" s="89" t="str">
        <f t="array" ref="V95">IF(S95="","", SWITCH(INDEX(Herbs!$A:$A,MATCH(S95,Herbs!$B:$B,0)),1,1,2,3,3,9,4,36,5,180,6,1080,0)*R95)</f>
        <v/>
      </c>
      <c r="W95" s="90" t="str">
        <f t="array" ref="W95">IF(S95="","",INDEX(Herbs!$E:$E,MATCH(S95,Herbs!$B:$B,0)))</f>
        <v/>
      </c>
    </row>
    <row r="96" ht="41.25" customHeight="1">
      <c r="C96" s="75"/>
      <c r="D96" s="85" t="str">
        <f>C93</f>
        <v>Master Qi Elixir</v>
      </c>
      <c r="E96" s="73" t="s">
        <v>325</v>
      </c>
      <c r="F96" s="89"/>
      <c r="G96" s="91"/>
      <c r="H96" s="88" t="str">
        <f t="array" ref="H96">IF(G96="","",INDEX(Herbs!$J:$J,MATCH(G96,Herbs!$B:$B,0)))</f>
        <v/>
      </c>
      <c r="I96" s="13">
        <f t="array" ref="I96">IF(G96:G632="",0, INDEX(Herbs!A:A,MATCH(G96,Herbs!B:B,0)))</f>
        <v>0</v>
      </c>
      <c r="J96" s="89" t="str">
        <f t="array" ref="J96">IF(G96="","", SWITCH(INDEX(Herbs!$A:$A,MATCH(G96,Herbs!$B:$B,0)),1,1,2,3,3,9,4,36,5,180,6,1080,0)*F96)</f>
        <v/>
      </c>
      <c r="K96" s="90" t="str">
        <f t="array" ref="K96">IF(G96="","",INDEX(Herbs!$E:$E,MATCH(G96,Herbs!$B:$B,0)))</f>
        <v/>
      </c>
      <c r="L96" s="89"/>
      <c r="M96" s="91"/>
      <c r="N96" s="88" t="str">
        <f t="array" ref="N96">IF(M96="","",INDEX(Herbs!$J:$J,MATCH(M96,Herbs!$B:$B,0)))</f>
        <v/>
      </c>
      <c r="O96" s="88">
        <f t="array" ref="O96">IF(M96:M632="",0, INDEX(Herbs!A:A,MATCH(M96,Herbs!B:B,0)))</f>
        <v>0</v>
      </c>
      <c r="P96" s="89" t="str">
        <f t="array" ref="P96">IF(M96="","", SWITCH(INDEX(Herbs!$A:$A,MATCH(M96,Herbs!$B:$B,0)),1,1,2,3,3,9,4,36,5,180,6,1080,0)*L96)</f>
        <v/>
      </c>
      <c r="Q96" s="90" t="str">
        <f t="array" ref="Q96">IF(M96="","",INDEX(Herbs!$E:$E,MATCH(M96,Herbs!$B:$B,0)))</f>
        <v/>
      </c>
      <c r="R96" s="89"/>
      <c r="S96" s="91"/>
      <c r="T96" s="88" t="str">
        <f t="array" ref="T96">IF(S96="","",INDEX(Herbs!$J:$J,MATCH(S96,Herbs!$B:$B,0)))</f>
        <v/>
      </c>
      <c r="U96" s="88">
        <f t="array" ref="U96">IF(S96:S632="",0, INDEX(Herbs!A:A,MATCH(S96,Herbs!B:B,0)))</f>
        <v>0</v>
      </c>
      <c r="V96" s="89" t="str">
        <f t="array" ref="V96">IF(S96="","", SWITCH(INDEX(Herbs!$A:$A,MATCH(S96,Herbs!$B:$B,0)),1,1,2,3,3,9,4,36,5,180,6,1080,0)*R96)</f>
        <v/>
      </c>
      <c r="W96" s="90" t="str">
        <f t="array" ref="W96">IF(S96="","",INDEX(Herbs!$E:$E,MATCH(S96,Herbs!$B:$B,0)))</f>
        <v/>
      </c>
    </row>
    <row r="97" ht="41.25" customHeight="1">
      <c r="A97" s="92"/>
      <c r="B97" s="92"/>
      <c r="C97" s="93"/>
      <c r="D97" s="94" t="str">
        <f>C93</f>
        <v>Master Qi Elixir</v>
      </c>
      <c r="E97" s="95" t="s">
        <v>326</v>
      </c>
      <c r="F97" s="96">
        <v>1.0</v>
      </c>
      <c r="G97" s="97" t="s">
        <v>386</v>
      </c>
      <c r="H97" s="98" t="str">
        <f t="array" ref="H97">IF(G97="","",INDEX(Herbs!$J:$J,MATCH(G97,Herbs!$B:$B,0)))</f>
        <v/>
      </c>
      <c r="I97" s="99">
        <f t="array" ref="I97">IF(G97:G632="",0, INDEX(Herbs!A:A,MATCH(G97,Herbs!B:B,0)))</f>
        <v>4</v>
      </c>
      <c r="J97" s="100">
        <f t="array" ref="J97">IF(G97="","", SWITCH(INDEX(Herbs!$A:$A,MATCH(G97,Herbs!$B:$B,0)),1,1,2,3,3,9,4,36,5,180,6,1080,0)*F97)</f>
        <v>36</v>
      </c>
      <c r="K97" s="101" t="str">
        <f t="array" ref="K97">IF(G97="","",INDEX(Herbs!$G:$G,MATCH(G97,Herbs!$B:$B,0)))</f>
        <v>Cold</v>
      </c>
      <c r="L97" s="100"/>
      <c r="M97" s="97"/>
      <c r="N97" s="98" t="str">
        <f t="array" ref="N97">IF(M97="","",INDEX(Herbs!$J:$J,MATCH(M97,Herbs!$B:$B,0)))</f>
        <v/>
      </c>
      <c r="O97" s="98">
        <f t="array" ref="O97">IF(M97:M632="",0, INDEX(Herbs!A:A,MATCH(M97,Herbs!B:B,0)))</f>
        <v>0</v>
      </c>
      <c r="P97" s="100" t="str">
        <f t="array" ref="P97">IF(M97="","", SWITCH(INDEX(Herbs!$A:$A,MATCH(M97,Herbs!$B:$B,0)),1,1,2,3,3,9,4,36,5,180,6,1080,0)*L97)</f>
        <v/>
      </c>
      <c r="Q97" s="101" t="str">
        <f t="array" ref="Q97">IF(M97="","",INDEX(Herbs!$G:$G,MATCH(M97,Herbs!$B:$B,0)))</f>
        <v/>
      </c>
      <c r="R97" s="100"/>
      <c r="S97" s="97"/>
      <c r="T97" s="98" t="str">
        <f t="array" ref="T97">IF(S97="","",INDEX(Herbs!$J:$J,MATCH(S97,Herbs!$B:$B,0)))</f>
        <v/>
      </c>
      <c r="U97" s="98">
        <f t="array" ref="U97">IF(S97:S632="",0, INDEX(Herbs!A:A,MATCH(S97,Herbs!B:B,0)))</f>
        <v>0</v>
      </c>
      <c r="V97" s="100" t="str">
        <f t="array" ref="V97">IF(S97="","", SWITCH(INDEX(Herbs!$A:$A,MATCH(S97,Herbs!$B:$B,0)),1,1,2,3,3,9,4,36,5,180,6,1080,0)*R97)</f>
        <v/>
      </c>
      <c r="W97" s="101" t="str">
        <f t="array" ref="W97">IF(S97="","",INDEX(Herbs!$G:$G,MATCH(S97,Herbs!$B:$B,0)))</f>
        <v/>
      </c>
    </row>
    <row r="98" ht="41.25" customHeight="1">
      <c r="A98" s="82" t="s">
        <v>150</v>
      </c>
      <c r="B98" s="83">
        <v>6.0</v>
      </c>
      <c r="C98" s="84" t="s">
        <v>162</v>
      </c>
      <c r="D98" s="85" t="str">
        <f>C98</f>
        <v>Divine Qi Elixir</v>
      </c>
      <c r="E98" s="85" t="s">
        <v>320</v>
      </c>
      <c r="F98" s="86">
        <v>1.0</v>
      </c>
      <c r="G98" s="87" t="s">
        <v>372</v>
      </c>
      <c r="H98" s="88" t="str">
        <f t="array" ref="H98">IF(G98="","",INDEX(Herbs!$J:$J,MATCH(G98,Herbs!$B:$B,0)))</f>
        <v/>
      </c>
      <c r="I98" s="13">
        <f t="array" ref="I98">IF(G98:G632="",0, INDEX(Herbs!A:A,MATCH(G98,Herbs!B:B,0)))</f>
        <v>5</v>
      </c>
      <c r="J98" s="89">
        <f t="array" ref="J98">IF(G98="","", SWITCH(INDEX(Herbs!$A:$A,MATCH(G98,Herbs!$B:$B,0)),1,1,2,3,3,9,4,36,5,180,6,1080,0)*F98)</f>
        <v>180</v>
      </c>
      <c r="K98" s="90" t="str">
        <f t="array" ref="K98">IF(G98="","",INDEX(Herbs!$C:$C,MATCH(G98,Herbs!$B:$B,0)))</f>
        <v>Birthing</v>
      </c>
      <c r="L98" s="86">
        <v>9.0</v>
      </c>
      <c r="M98" s="87" t="s">
        <v>331</v>
      </c>
      <c r="N98" s="88" t="str">
        <f t="array" ref="N98">IF(M98="","",INDEX(Herbs!$J:$J,MATCH(M98,Herbs!$B:$B,0)))</f>
        <v/>
      </c>
      <c r="O98" s="88">
        <f t="array" ref="O98">IF(M98:M632="",0, INDEX(Herbs!A:A,MATCH(M98,Herbs!B:B,0)))</f>
        <v>3</v>
      </c>
      <c r="P98" s="89">
        <f t="array" ref="P98">IF(M98="","", SWITCH(INDEX(Herbs!$A:$A,MATCH(M98,Herbs!$B:$B,0)),1,1,2,3,3,9,4,36,5,180,6,1080,0)*L98)</f>
        <v>81</v>
      </c>
      <c r="Q98" s="90" t="str">
        <f t="array" ref="Q98">IF(M98="","",INDEX(Herbs!$C:$C,MATCH(M98,Herbs!$B:$B,0)))</f>
        <v>Birthing</v>
      </c>
      <c r="R98" s="89"/>
      <c r="S98" s="91"/>
      <c r="T98" s="88" t="str">
        <f t="array" ref="T98">IF(S98="","",INDEX(Herbs!$J:$J,MATCH(S98,Herbs!$B:$B,0)))</f>
        <v/>
      </c>
      <c r="U98" s="88">
        <f t="array" ref="U98">IF(S98:S632="",0, INDEX(Herbs!A:A,MATCH(S98,Herbs!B:B,0)))</f>
        <v>0</v>
      </c>
      <c r="V98" s="89" t="str">
        <f t="array" ref="V98">IF(S98="","", SWITCH(INDEX(Herbs!$A:$A,MATCH(S98,Herbs!$B:$B,0)),1,1,2,3,3,9,4,36,5,180,6,1080,0)*R98)</f>
        <v/>
      </c>
      <c r="W98" s="90" t="str">
        <f t="array" ref="W98">IF(S98="","",INDEX(Herbs!$C:$C,MATCH(S98,Herbs!$B:$B,0)))</f>
        <v/>
      </c>
    </row>
    <row r="99" ht="41.25" customHeight="1">
      <c r="C99" s="75"/>
      <c r="D99" s="85" t="str">
        <f>C98</f>
        <v>Divine Qi Elixir</v>
      </c>
      <c r="E99" s="85" t="s">
        <v>322</v>
      </c>
      <c r="F99" s="89"/>
      <c r="G99" s="91"/>
      <c r="H99" s="88" t="str">
        <f t="array" ref="H99">IF(G99="","",INDEX(Herbs!$J:$J,MATCH(G99,Herbs!$B:$B,0)))</f>
        <v/>
      </c>
      <c r="I99" s="13">
        <f t="array" ref="I99">IF(G99:G632="",0, INDEX(Herbs!A:A,MATCH(G99,Herbs!B:B,0)))</f>
        <v>0</v>
      </c>
      <c r="J99" s="89" t="str">
        <f t="array" ref="J99">IF(G99="","", SWITCH(INDEX(Herbs!$A:$A,MATCH(G99,Herbs!$B:$B,0)),1,1,2,3,3,9,4,36,5,180,6,1080,0)*F99)</f>
        <v/>
      </c>
      <c r="K99" s="90" t="str">
        <f t="array" ref="K99">IF(G99="","",INDEX(Herbs!$C:$C,MATCH(G99,Herbs!$B:$B,0)))</f>
        <v/>
      </c>
      <c r="L99" s="89"/>
      <c r="M99" s="91"/>
      <c r="N99" s="88" t="str">
        <f t="array" ref="N99">IF(M99="","",INDEX(Herbs!$J:$J,MATCH(M99,Herbs!$B:$B,0)))</f>
        <v/>
      </c>
      <c r="O99" s="88">
        <f t="array" ref="O99">IF(M99:M632="",0, INDEX(Herbs!A:A,MATCH(M99,Herbs!B:B,0)))</f>
        <v>0</v>
      </c>
      <c r="P99" s="89" t="str">
        <f t="array" ref="P99">IF(M99="","", SWITCH(INDEX(Herbs!$A:$A,MATCH(M99,Herbs!$B:$B,0)),1,1,2,3,3,9,4,36,5,180,6,1080,0)*L99)</f>
        <v/>
      </c>
      <c r="Q99" s="90" t="str">
        <f t="array" ref="Q99">IF(M99="","",INDEX(Herbs!$C:$C,MATCH(M99,Herbs!$B:$B,0)))</f>
        <v/>
      </c>
      <c r="R99" s="89"/>
      <c r="S99" s="91"/>
      <c r="T99" s="88" t="str">
        <f t="array" ref="T99">IF(S99="","",INDEX(Herbs!$J:$J,MATCH(S99,Herbs!$B:$B,0)))</f>
        <v/>
      </c>
      <c r="U99" s="88">
        <f t="array" ref="U99">IF(S99:S632="",0, INDEX(Herbs!A:A,MATCH(S99,Herbs!B:B,0)))</f>
        <v>0</v>
      </c>
      <c r="V99" s="89" t="str">
        <f t="array" ref="V99">IF(S99="","", SWITCH(INDEX(Herbs!$A:$A,MATCH(S99,Herbs!$B:$B,0)),1,1,2,3,3,9,4,36,5,180,6,1080,0)*R99)</f>
        <v/>
      </c>
      <c r="W99" s="90" t="str">
        <f t="array" ref="W99">IF(S99="","",INDEX(Herbs!$C:$C,MATCH(S99,Herbs!$B:$B,0)))</f>
        <v/>
      </c>
    </row>
    <row r="100" ht="41.25" customHeight="1">
      <c r="C100" s="75"/>
      <c r="D100" s="85" t="str">
        <f>C98</f>
        <v>Divine Qi Elixir</v>
      </c>
      <c r="E100" s="73" t="s">
        <v>323</v>
      </c>
      <c r="F100" s="86">
        <v>12.0</v>
      </c>
      <c r="G100" s="87" t="s">
        <v>392</v>
      </c>
      <c r="H100" s="88" t="str">
        <f t="array" ref="H100">IF(G100="","",INDEX(Herbs!$J:$J,MATCH(G100,Herbs!$B:$B,0)))</f>
        <v/>
      </c>
      <c r="I100" s="13">
        <f t="array" ref="I100">IF(G100:G632="",0, INDEX(Herbs!A:A,MATCH(G100,Herbs!B:B,0)))</f>
        <v>5</v>
      </c>
      <c r="J100" s="89">
        <f t="array" ref="J100">IF(G100="","", SWITCH(INDEX(Herbs!$A:$A,MATCH(G100,Herbs!$B:$B,0)),1,1,2,3,3,9,4,36,5,180,6,1080,0)*F100)</f>
        <v>2160</v>
      </c>
      <c r="K100" s="90" t="str">
        <f t="array" ref="K100">IF(G100="","",INDEX(Herbs!$E:$E,MATCH(G100,Herbs!$B:$B,0)))</f>
        <v>Tempering</v>
      </c>
      <c r="L100" s="86">
        <v>2.0</v>
      </c>
      <c r="M100" s="87" t="s">
        <v>379</v>
      </c>
      <c r="N100" s="88" t="str">
        <f t="array" ref="N100">IF(M100="","",INDEX(Herbs!$J:$J,MATCH(M100,Herbs!$B:$B,0)))</f>
        <v/>
      </c>
      <c r="O100" s="88">
        <f t="array" ref="O100">IF(M100:M632="",0, INDEX(Herbs!A:A,MATCH(M100,Herbs!B:B,0)))</f>
        <v>6</v>
      </c>
      <c r="P100" s="89">
        <f t="array" ref="P100">IF(M100="","", SWITCH(INDEX(Herbs!$A:$A,MATCH(M100,Herbs!$B:$B,0)),1,1,2,3,3,9,4,36,5,180,6,1080,0)*L100)</f>
        <v>2160</v>
      </c>
      <c r="Q100" s="90" t="str">
        <f t="array" ref="Q100">IF(M100="","",INDEX(Herbs!$E:$E,MATCH(M100,Herbs!$B:$B,0)))</f>
        <v>Tempering</v>
      </c>
      <c r="R100" s="89"/>
      <c r="S100" s="91"/>
      <c r="T100" s="88" t="str">
        <f t="array" ref="T100">IF(S100="","",INDEX(Herbs!$J:$J,MATCH(S100,Herbs!$B:$B,0)))</f>
        <v/>
      </c>
      <c r="U100" s="88">
        <f t="array" ref="U100">IF(S100:S632="",0, INDEX(Herbs!A:A,MATCH(S100,Herbs!B:B,0)))</f>
        <v>0</v>
      </c>
      <c r="V100" s="89" t="str">
        <f t="array" ref="V100">IF(S100="","", SWITCH(INDEX(Herbs!$A:$A,MATCH(S100,Herbs!$B:$B,0)),1,1,2,3,3,9,4,36,5,180,6,1080,0)*R100)</f>
        <v/>
      </c>
      <c r="W100" s="90" t="str">
        <f t="array" ref="W100">IF(S100="","",INDEX(Herbs!$E:$E,MATCH(S100,Herbs!$B:$B,0)))</f>
        <v/>
      </c>
    </row>
    <row r="101" ht="41.25" customHeight="1">
      <c r="C101" s="75"/>
      <c r="D101" s="85" t="str">
        <f>C98</f>
        <v>Divine Qi Elixir</v>
      </c>
      <c r="E101" s="73" t="s">
        <v>325</v>
      </c>
      <c r="F101" s="89"/>
      <c r="G101" s="91"/>
      <c r="H101" s="88" t="str">
        <f t="array" ref="H101">IF(G101="","",INDEX(Herbs!$J:$J,MATCH(G101,Herbs!$B:$B,0)))</f>
        <v/>
      </c>
      <c r="I101" s="13">
        <f t="array" ref="I101">IF(G101:G632="",0, INDEX(Herbs!A:A,MATCH(G101,Herbs!B:B,0)))</f>
        <v>0</v>
      </c>
      <c r="J101" s="89" t="str">
        <f t="array" ref="J101">IF(G101="","", SWITCH(INDEX(Herbs!$A:$A,MATCH(G101,Herbs!$B:$B,0)),1,1,2,3,3,9,4,36,5,180,6,1080,0)*F101)</f>
        <v/>
      </c>
      <c r="K101" s="90" t="str">
        <f t="array" ref="K101">IF(G101="","",INDEX(Herbs!$E:$E,MATCH(G101,Herbs!$B:$B,0)))</f>
        <v/>
      </c>
      <c r="L101" s="89"/>
      <c r="M101" s="91"/>
      <c r="N101" s="88" t="str">
        <f t="array" ref="N101">IF(M101="","",INDEX(Herbs!$J:$J,MATCH(M101,Herbs!$B:$B,0)))</f>
        <v/>
      </c>
      <c r="O101" s="88">
        <f t="array" ref="O101">IF(M101:M632="",0, INDEX(Herbs!A:A,MATCH(M101,Herbs!B:B,0)))</f>
        <v>0</v>
      </c>
      <c r="P101" s="89" t="str">
        <f t="array" ref="P101">IF(M101="","", SWITCH(INDEX(Herbs!$A:$A,MATCH(M101,Herbs!$B:$B,0)),1,1,2,3,3,9,4,36,5,180,6,1080,0)*L101)</f>
        <v/>
      </c>
      <c r="Q101" s="90" t="str">
        <f t="array" ref="Q101">IF(M101="","",INDEX(Herbs!$E:$E,MATCH(M101,Herbs!$B:$B,0)))</f>
        <v/>
      </c>
      <c r="R101" s="89"/>
      <c r="S101" s="91"/>
      <c r="T101" s="88" t="str">
        <f t="array" ref="T101">IF(S101="","",INDEX(Herbs!$J:$J,MATCH(S101,Herbs!$B:$B,0)))</f>
        <v/>
      </c>
      <c r="U101" s="88">
        <f t="array" ref="U101">IF(S101:S632="",0, INDEX(Herbs!A:A,MATCH(S101,Herbs!B:B,0)))</f>
        <v>0</v>
      </c>
      <c r="V101" s="89" t="str">
        <f t="array" ref="V101">IF(S101="","", SWITCH(INDEX(Herbs!$A:$A,MATCH(S101,Herbs!$B:$B,0)),1,1,2,3,3,9,4,36,5,180,6,1080,0)*R101)</f>
        <v/>
      </c>
      <c r="W101" s="90" t="str">
        <f t="array" ref="W101">IF(S101="","",INDEX(Herbs!$E:$E,MATCH(S101,Herbs!$B:$B,0)))</f>
        <v/>
      </c>
    </row>
    <row r="102" ht="41.25" customHeight="1">
      <c r="A102" s="92"/>
      <c r="B102" s="92"/>
      <c r="C102" s="93"/>
      <c r="D102" s="94" t="str">
        <f>C98</f>
        <v>Divine Qi Elixir</v>
      </c>
      <c r="E102" s="95" t="s">
        <v>326</v>
      </c>
      <c r="F102" s="96">
        <v>1.0</v>
      </c>
      <c r="G102" s="97" t="s">
        <v>386</v>
      </c>
      <c r="H102" s="98" t="str">
        <f t="array" ref="H102">IF(G102="","",INDEX(Herbs!$J:$J,MATCH(G102,Herbs!$B:$B,0)))</f>
        <v/>
      </c>
      <c r="I102" s="99">
        <f t="array" ref="I102">IF(G102:G632="",0, INDEX(Herbs!A:A,MATCH(G102,Herbs!B:B,0)))</f>
        <v>4</v>
      </c>
      <c r="J102" s="100">
        <f t="array" ref="J102">IF(G102="","", SWITCH(INDEX(Herbs!$A:$A,MATCH(G102,Herbs!$B:$B,0)),1,1,2,3,3,9,4,36,5,180,6,1080,0)*F102)</f>
        <v>36</v>
      </c>
      <c r="K102" s="101" t="str">
        <f t="array" ref="K102">IF(G102="","",INDEX(Herbs!$G:$G,MATCH(G102,Herbs!$B:$B,0)))</f>
        <v>Cold</v>
      </c>
      <c r="L102" s="96">
        <v>1.0</v>
      </c>
      <c r="M102" s="97" t="s">
        <v>386</v>
      </c>
      <c r="N102" s="98" t="str">
        <f t="array" ref="N102">IF(M102="","",INDEX(Herbs!$J:$J,MATCH(M102,Herbs!$B:$B,0)))</f>
        <v/>
      </c>
      <c r="O102" s="98">
        <f t="array" ref="O102">IF(M102:M632="",0, INDEX(Herbs!A:A,MATCH(M102,Herbs!B:B,0)))</f>
        <v>4</v>
      </c>
      <c r="P102" s="100">
        <f t="array" ref="P102">IF(M102="","", SWITCH(INDEX(Herbs!$A:$A,MATCH(M102,Herbs!$B:$B,0)),1,1,2,3,3,9,4,36,5,180,6,1080,0)*L102)</f>
        <v>36</v>
      </c>
      <c r="Q102" s="101" t="str">
        <f t="array" ref="Q102">IF(M102="","",INDEX(Herbs!$G:$G,MATCH(M102,Herbs!$B:$B,0)))</f>
        <v>Cold</v>
      </c>
      <c r="R102" s="100"/>
      <c r="S102" s="97"/>
      <c r="T102" s="98" t="str">
        <f t="array" ref="T102">IF(S102="","",INDEX(Herbs!$J:$J,MATCH(S102,Herbs!$B:$B,0)))</f>
        <v/>
      </c>
      <c r="U102" s="98">
        <f t="array" ref="U102">IF(S102:S632="",0, INDEX(Herbs!A:A,MATCH(S102,Herbs!B:B,0)))</f>
        <v>0</v>
      </c>
      <c r="V102" s="100" t="str">
        <f t="array" ref="V102">IF(S102="","", SWITCH(INDEX(Herbs!$A:$A,MATCH(S102,Herbs!$B:$B,0)),1,1,2,3,3,9,4,36,5,180,6,1080,0)*R102)</f>
        <v/>
      </c>
      <c r="W102" s="101" t="str">
        <f t="array" ref="W102">IF(S102="","",INDEX(Herbs!$G:$G,MATCH(S102,Herbs!$B:$B,0)))</f>
        <v/>
      </c>
    </row>
    <row r="103" ht="41.25" customHeight="1">
      <c r="A103" s="82" t="s">
        <v>227</v>
      </c>
      <c r="B103" s="83">
        <v>1.0</v>
      </c>
      <c r="C103" s="84" t="s">
        <v>226</v>
      </c>
      <c r="D103" s="85" t="str">
        <f>C103</f>
        <v>Ice Heart Elixir</v>
      </c>
      <c r="E103" s="85" t="s">
        <v>320</v>
      </c>
      <c r="F103" s="86">
        <v>2.0</v>
      </c>
      <c r="G103" s="87" t="s">
        <v>345</v>
      </c>
      <c r="H103" s="88" t="str">
        <f t="array" ref="H103">IF(G103="","",INDEX(Herbs!$J:$J,MATCH(G103,Herbs!$B:$B,0)))</f>
        <v/>
      </c>
      <c r="I103" s="13">
        <f t="array" ref="I103">IF(G103:G632="",0, INDEX(Herbs!A:A,MATCH(G103,Herbs!B:B,0)))</f>
        <v>2</v>
      </c>
      <c r="J103" s="89">
        <f t="array" ref="J103">IF(G103="","", SWITCH(INDEX(Herbs!$A:$A,MATCH(G103,Herbs!$B:$B,0)),1,1,2,3,3,9,4,36,5,180,6,1080,0)*F103)</f>
        <v>6</v>
      </c>
      <c r="K103" s="90" t="str">
        <f t="array" ref="K103">IF(G103="","",INDEX(Herbs!$C:$C,MATCH(G103,Herbs!$B:$B,0)))</f>
        <v>Coalescing</v>
      </c>
      <c r="L103" s="89"/>
      <c r="M103" s="91"/>
      <c r="N103" s="88" t="str">
        <f t="array" ref="N103">IF(M103="","",INDEX(Herbs!$J:$J,MATCH(M103,Herbs!$B:$B,0)))</f>
        <v/>
      </c>
      <c r="O103" s="88">
        <f t="array" ref="O103">IF(M103:M632="",0, INDEX(Herbs!A:A,MATCH(M103,Herbs!B:B,0)))</f>
        <v>0</v>
      </c>
      <c r="P103" s="89" t="str">
        <f t="array" ref="P103">IF(M103="","", SWITCH(INDEX(Herbs!$A:$A,MATCH(M103,Herbs!$B:$B,0)),1,1,2,3,3,9,4,36,5,180,6,1080,0)*L103)</f>
        <v/>
      </c>
      <c r="Q103" s="90" t="str">
        <f t="array" ref="Q103">IF(M103="","",INDEX(Herbs!$C:$C,MATCH(M103,Herbs!$B:$B,0)))</f>
        <v/>
      </c>
      <c r="R103" s="89"/>
      <c r="S103" s="91"/>
      <c r="T103" s="88" t="str">
        <f t="array" ref="T103">IF(S103="","",INDEX(Herbs!$J:$J,MATCH(S103,Herbs!$B:$B,0)))</f>
        <v/>
      </c>
      <c r="U103" s="88">
        <f t="array" ref="U103">IF(S103:S632="",0, INDEX(Herbs!A:A,MATCH(S103,Herbs!B:B,0)))</f>
        <v>0</v>
      </c>
      <c r="V103" s="89" t="str">
        <f t="array" ref="V103">IF(S103="","", SWITCH(INDEX(Herbs!$A:$A,MATCH(S103,Herbs!$B:$B,0)),1,1,2,3,3,9,4,36,5,180,6,1080,0)*R103)</f>
        <v/>
      </c>
      <c r="W103" s="90" t="str">
        <f t="array" ref="W103">IF(S103="","",INDEX(Herbs!$C:$C,MATCH(S103,Herbs!$B:$B,0)))</f>
        <v/>
      </c>
    </row>
    <row r="104" ht="41.25" customHeight="1">
      <c r="C104" s="75"/>
      <c r="D104" s="85" t="str">
        <f>C103</f>
        <v>Ice Heart Elixir</v>
      </c>
      <c r="E104" s="85" t="s">
        <v>322</v>
      </c>
      <c r="F104" s="89"/>
      <c r="G104" s="91"/>
      <c r="H104" s="88" t="str">
        <f t="array" ref="H104">IF(G104="","",INDEX(Herbs!$J:$J,MATCH(G104,Herbs!$B:$B,0)))</f>
        <v/>
      </c>
      <c r="I104" s="13">
        <f t="array" ref="I104">IF(G104:G632="",0, INDEX(Herbs!A:A,MATCH(G104,Herbs!B:B,0)))</f>
        <v>0</v>
      </c>
      <c r="J104" s="89" t="str">
        <f t="array" ref="J104">IF(G104="","", SWITCH(INDEX(Herbs!$A:$A,MATCH(G104,Herbs!$B:$B,0)),1,1,2,3,3,9,4,36,5,180,6,1080,0)*F104)</f>
        <v/>
      </c>
      <c r="K104" s="90" t="str">
        <f t="array" ref="K104">IF(G104="","",INDEX(Herbs!$C:$C,MATCH(G104,Herbs!$B:$B,0)))</f>
        <v/>
      </c>
      <c r="L104" s="89"/>
      <c r="M104" s="91"/>
      <c r="N104" s="88" t="str">
        <f t="array" ref="N104">IF(M104="","",INDEX(Herbs!$J:$J,MATCH(M104,Herbs!$B:$B,0)))</f>
        <v/>
      </c>
      <c r="O104" s="88">
        <f t="array" ref="O104">IF(M104:M632="",0, INDEX(Herbs!A:A,MATCH(M104,Herbs!B:B,0)))</f>
        <v>0</v>
      </c>
      <c r="P104" s="89" t="str">
        <f t="array" ref="P104">IF(M104="","", SWITCH(INDEX(Herbs!$A:$A,MATCH(M104,Herbs!$B:$B,0)),1,1,2,3,3,9,4,36,5,180,6,1080,0)*L104)</f>
        <v/>
      </c>
      <c r="Q104" s="90" t="str">
        <f t="array" ref="Q104">IF(M104="","",INDEX(Herbs!$C:$C,MATCH(M104,Herbs!$B:$B,0)))</f>
        <v/>
      </c>
      <c r="R104" s="89"/>
      <c r="S104" s="91"/>
      <c r="T104" s="88" t="str">
        <f t="array" ref="T104">IF(S104="","",INDEX(Herbs!$J:$J,MATCH(S104,Herbs!$B:$B,0)))</f>
        <v/>
      </c>
      <c r="U104" s="88">
        <f t="array" ref="U104">IF(S104:S632="",0, INDEX(Herbs!A:A,MATCH(S104,Herbs!B:B,0)))</f>
        <v>0</v>
      </c>
      <c r="V104" s="89" t="str">
        <f t="array" ref="V104">IF(S104="","", SWITCH(INDEX(Herbs!$A:$A,MATCH(S104,Herbs!$B:$B,0)),1,1,2,3,3,9,4,36,5,180,6,1080,0)*R104)</f>
        <v/>
      </c>
      <c r="W104" s="90" t="str">
        <f t="array" ref="W104">IF(S104="","",INDEX(Herbs!$C:$C,MATCH(S104,Herbs!$B:$B,0)))</f>
        <v/>
      </c>
    </row>
    <row r="105" ht="41.25" customHeight="1">
      <c r="C105" s="75"/>
      <c r="D105" s="85" t="str">
        <f>C103</f>
        <v>Ice Heart Elixir</v>
      </c>
      <c r="E105" s="73" t="s">
        <v>323</v>
      </c>
      <c r="F105" s="86">
        <v>3.0</v>
      </c>
      <c r="G105" s="87" t="s">
        <v>327</v>
      </c>
      <c r="H105" s="88" t="str">
        <f t="array" ref="H105">IF(G105="","",INDEX(Herbs!$J:$J,MATCH(G105,Herbs!$B:$B,0)))</f>
        <v/>
      </c>
      <c r="I105" s="13">
        <f t="array" ref="I105">IF(G105:G632="",0, INDEX(Herbs!A:A,MATCH(G105,Herbs!B:B,0)))</f>
        <v>1</v>
      </c>
      <c r="J105" s="89">
        <f t="array" ref="J105">IF(G105="","", SWITCH(INDEX(Herbs!$A:$A,MATCH(G105,Herbs!$B:$B,0)),1,1,2,3,3,9,4,36,5,180,6,1080,0)*F105)</f>
        <v>3</v>
      </c>
      <c r="K105" s="90" t="str">
        <f t="array" ref="K105">IF(G105="","",INDEX(Herbs!$E:$E,MATCH(G105,Herbs!$B:$B,0)))</f>
        <v>Calming</v>
      </c>
      <c r="L105" s="89"/>
      <c r="M105" s="91"/>
      <c r="N105" s="88" t="str">
        <f t="array" ref="N105">IF(M105="","",INDEX(Herbs!$J:$J,MATCH(M105,Herbs!$B:$B,0)))</f>
        <v/>
      </c>
      <c r="O105" s="88">
        <f t="array" ref="O105">IF(M105:M632="",0, INDEX(Herbs!A:A,MATCH(M105,Herbs!B:B,0)))</f>
        <v>0</v>
      </c>
      <c r="P105" s="89" t="str">
        <f t="array" ref="P105">IF(M105="","", SWITCH(INDEX(Herbs!$A:$A,MATCH(M105,Herbs!$B:$B,0)),1,1,2,3,3,9,4,36,5,180,6,1080,0)*L105)</f>
        <v/>
      </c>
      <c r="Q105" s="90" t="str">
        <f t="array" ref="Q105">IF(M105="","",INDEX(Herbs!$E:$E,MATCH(M105,Herbs!$B:$B,0)))</f>
        <v/>
      </c>
      <c r="R105" s="89"/>
      <c r="S105" s="91"/>
      <c r="T105" s="88" t="str">
        <f t="array" ref="T105">IF(S105="","",INDEX(Herbs!$J:$J,MATCH(S105,Herbs!$B:$B,0)))</f>
        <v/>
      </c>
      <c r="U105" s="88">
        <f t="array" ref="U105">IF(S105:S632="",0, INDEX(Herbs!A:A,MATCH(S105,Herbs!B:B,0)))</f>
        <v>0</v>
      </c>
      <c r="V105" s="89" t="str">
        <f t="array" ref="V105">IF(S105="","", SWITCH(INDEX(Herbs!$A:$A,MATCH(S105,Herbs!$B:$B,0)),1,1,2,3,3,9,4,36,5,180,6,1080,0)*R105)</f>
        <v/>
      </c>
      <c r="W105" s="90" t="str">
        <f t="array" ref="W105">IF(S105="","",INDEX(Herbs!$E:$E,MATCH(S105,Herbs!$B:$B,0)))</f>
        <v/>
      </c>
    </row>
    <row r="106" ht="41.25" customHeight="1">
      <c r="C106" s="75"/>
      <c r="D106" s="85" t="str">
        <f>C103</f>
        <v>Ice Heart Elixir</v>
      </c>
      <c r="E106" s="73" t="s">
        <v>325</v>
      </c>
      <c r="F106" s="89"/>
      <c r="G106" s="91"/>
      <c r="H106" s="88" t="str">
        <f t="array" ref="H106">IF(G106="","",INDEX(Herbs!$J:$J,MATCH(G106,Herbs!$B:$B,0)))</f>
        <v/>
      </c>
      <c r="I106" s="13">
        <f t="array" ref="I106">IF(G106:G632="",0, INDEX(Herbs!A:A,MATCH(G106,Herbs!B:B,0)))</f>
        <v>0</v>
      </c>
      <c r="J106" s="89" t="str">
        <f t="array" ref="J106">IF(G106="","", SWITCH(INDEX(Herbs!$A:$A,MATCH(G106,Herbs!$B:$B,0)),1,1,2,3,3,9,4,36,5,180,6,1080,0)*F106)</f>
        <v/>
      </c>
      <c r="K106" s="90" t="str">
        <f t="array" ref="K106">IF(G106="","",INDEX(Herbs!$E:$E,MATCH(G106,Herbs!$B:$B,0)))</f>
        <v/>
      </c>
      <c r="L106" s="89"/>
      <c r="M106" s="91"/>
      <c r="N106" s="88" t="str">
        <f t="array" ref="N106">IF(M106="","",INDEX(Herbs!$J:$J,MATCH(M106,Herbs!$B:$B,0)))</f>
        <v/>
      </c>
      <c r="O106" s="88">
        <f t="array" ref="O106">IF(M106:M632="",0, INDEX(Herbs!A:A,MATCH(M106,Herbs!B:B,0)))</f>
        <v>0</v>
      </c>
      <c r="P106" s="89" t="str">
        <f t="array" ref="P106">IF(M106="","", SWITCH(INDEX(Herbs!$A:$A,MATCH(M106,Herbs!$B:$B,0)),1,1,2,3,3,9,4,36,5,180,6,1080,0)*L106)</f>
        <v/>
      </c>
      <c r="Q106" s="90" t="str">
        <f t="array" ref="Q106">IF(M106="","",INDEX(Herbs!$E:$E,MATCH(M106,Herbs!$B:$B,0)))</f>
        <v/>
      </c>
      <c r="R106" s="89"/>
      <c r="S106" s="91"/>
      <c r="T106" s="88" t="str">
        <f t="array" ref="T106">IF(S106="","",INDEX(Herbs!$J:$J,MATCH(S106,Herbs!$B:$B,0)))</f>
        <v/>
      </c>
      <c r="U106" s="88">
        <f t="array" ref="U106">IF(S106:S632="",0, INDEX(Herbs!A:A,MATCH(S106,Herbs!B:B,0)))</f>
        <v>0</v>
      </c>
      <c r="V106" s="89" t="str">
        <f t="array" ref="V106">IF(S106="","", SWITCH(INDEX(Herbs!$A:$A,MATCH(S106,Herbs!$B:$B,0)),1,1,2,3,3,9,4,36,5,180,6,1080,0)*R106)</f>
        <v/>
      </c>
      <c r="W106" s="90" t="str">
        <f t="array" ref="W106">IF(S106="","",INDEX(Herbs!$E:$E,MATCH(S106,Herbs!$B:$B,0)))</f>
        <v/>
      </c>
    </row>
    <row r="107" ht="41.25" customHeight="1">
      <c r="A107" s="92"/>
      <c r="B107" s="92"/>
      <c r="C107" s="93"/>
      <c r="D107" s="94" t="str">
        <f>C103</f>
        <v>Ice Heart Elixir</v>
      </c>
      <c r="E107" s="95" t="s">
        <v>326</v>
      </c>
      <c r="F107" s="96">
        <v>1.0</v>
      </c>
      <c r="G107" s="97" t="s">
        <v>338</v>
      </c>
      <c r="H107" s="98" t="str">
        <f t="array" ref="H107">IF(G107="","",INDEX(Herbs!$J:$J,MATCH(G107,Herbs!$B:$B,0)))</f>
        <v/>
      </c>
      <c r="I107" s="99">
        <f t="array" ref="I107">IF(G107:G632="",0, INDEX(Herbs!A:A,MATCH(G107,Herbs!B:B,0)))</f>
        <v>2</v>
      </c>
      <c r="J107" s="100">
        <f t="array" ref="J107">IF(G107="","", SWITCH(INDEX(Herbs!$A:$A,MATCH(G107,Herbs!$B:$B,0)),1,1,2,3,3,9,4,36,5,180,6,1080,0)*F107)</f>
        <v>3</v>
      </c>
      <c r="K107" s="101" t="str">
        <f t="array" ref="K107">IF(G107="","",INDEX(Herbs!$G:$G,MATCH(G107,Herbs!$B:$B,0)))</f>
        <v>Heat</v>
      </c>
      <c r="L107" s="100"/>
      <c r="M107" s="97"/>
      <c r="N107" s="98" t="str">
        <f t="array" ref="N107">IF(M107="","",INDEX(Herbs!$J:$J,MATCH(M107,Herbs!$B:$B,0)))</f>
        <v/>
      </c>
      <c r="O107" s="98">
        <f t="array" ref="O107">IF(M107:M632="",0, INDEX(Herbs!A:A,MATCH(M107,Herbs!B:B,0)))</f>
        <v>0</v>
      </c>
      <c r="P107" s="100" t="str">
        <f t="array" ref="P107">IF(M107="","", SWITCH(INDEX(Herbs!$A:$A,MATCH(M107,Herbs!$B:$B,0)),1,1,2,3,3,9,4,36,5,180,6,1080,0)*L107)</f>
        <v/>
      </c>
      <c r="Q107" s="101" t="str">
        <f t="array" ref="Q107">IF(M107="","",INDEX(Herbs!$G:$G,MATCH(M107,Herbs!$B:$B,0)))</f>
        <v/>
      </c>
      <c r="R107" s="100"/>
      <c r="S107" s="97"/>
      <c r="T107" s="98" t="str">
        <f t="array" ref="T107">IF(S107="","",INDEX(Herbs!$J:$J,MATCH(S107,Herbs!$B:$B,0)))</f>
        <v/>
      </c>
      <c r="U107" s="98">
        <f t="array" ref="U107">IF(S107:S632="",0, INDEX(Herbs!A:A,MATCH(S107,Herbs!B:B,0)))</f>
        <v>0</v>
      </c>
      <c r="V107" s="100" t="str">
        <f t="array" ref="V107">IF(S107="","", SWITCH(INDEX(Herbs!$A:$A,MATCH(S107,Herbs!$B:$B,0)),1,1,2,3,3,9,4,36,5,180,6,1080,0)*R107)</f>
        <v/>
      </c>
      <c r="W107" s="101" t="str">
        <f t="array" ref="W107">IF(S107="","",INDEX(Herbs!$G:$G,MATCH(S107,Herbs!$B:$B,0)))</f>
        <v/>
      </c>
    </row>
    <row r="108" ht="41.25" customHeight="1">
      <c r="A108" s="82" t="s">
        <v>227</v>
      </c>
      <c r="B108" s="83">
        <v>2.0</v>
      </c>
      <c r="C108" s="84" t="s">
        <v>229</v>
      </c>
      <c r="D108" s="85" t="str">
        <f>C108</f>
        <v>Bright Heart Elixir</v>
      </c>
      <c r="E108" s="85" t="s">
        <v>320</v>
      </c>
      <c r="F108" s="86">
        <v>3.0</v>
      </c>
      <c r="G108" s="87" t="s">
        <v>347</v>
      </c>
      <c r="H108" s="88" t="str">
        <f t="array" ref="H108">IF(G108="","",INDEX(Herbs!$J:$J,MATCH(G108,Herbs!$B:$B,0)))</f>
        <v/>
      </c>
      <c r="I108" s="13">
        <f t="array" ref="I108">IF(G108:G632="",0, INDEX(Herbs!A:A,MATCH(G108,Herbs!B:B,0)))</f>
        <v>2</v>
      </c>
      <c r="J108" s="89">
        <f t="array" ref="J108">IF(G108="","", SWITCH(INDEX(Herbs!$A:$A,MATCH(G108,Herbs!$B:$B,0)),1,1,2,3,3,9,4,36,5,180,6,1080,0)*F108)</f>
        <v>9</v>
      </c>
      <c r="K108" s="90" t="str">
        <f t="array" ref="K108">IF(G108="","",INDEX(Herbs!$C:$C,MATCH(G108,Herbs!$B:$B,0)))</f>
        <v>Coalescing</v>
      </c>
      <c r="L108" s="86">
        <v>1.0</v>
      </c>
      <c r="M108" s="87" t="s">
        <v>365</v>
      </c>
      <c r="N108" s="88" t="str">
        <f t="array" ref="N108">IF(M108="","",INDEX(Herbs!$J:$J,MATCH(M108,Herbs!$B:$B,0)))</f>
        <v/>
      </c>
      <c r="O108" s="88">
        <f t="array" ref="O108">IF(M108:M632="",0, INDEX(Herbs!A:A,MATCH(M108,Herbs!B:B,0)))</f>
        <v>3</v>
      </c>
      <c r="P108" s="89">
        <f t="array" ref="P108">IF(M108="","", SWITCH(INDEX(Herbs!$A:$A,MATCH(M108,Herbs!$B:$B,0)),1,1,2,3,3,9,4,36,5,180,6,1080,0)*L108)</f>
        <v>9</v>
      </c>
      <c r="Q108" s="90" t="str">
        <f t="array" ref="Q108">IF(M108="","",INDEX(Herbs!$C:$C,MATCH(M108,Herbs!$B:$B,0)))</f>
        <v>Coalescing</v>
      </c>
      <c r="R108" s="89"/>
      <c r="S108" s="91"/>
      <c r="T108" s="88" t="str">
        <f t="array" ref="T108">IF(S108="","",INDEX(Herbs!$J:$J,MATCH(S108,Herbs!$B:$B,0)))</f>
        <v/>
      </c>
      <c r="U108" s="88">
        <f t="array" ref="U108">IF(S108:S632="",0, INDEX(Herbs!A:A,MATCH(S108,Herbs!B:B,0)))</f>
        <v>0</v>
      </c>
      <c r="V108" s="89" t="str">
        <f t="array" ref="V108">IF(S108="","", SWITCH(INDEX(Herbs!$A:$A,MATCH(S108,Herbs!$B:$B,0)),1,1,2,3,3,9,4,36,5,180,6,1080,0)*R108)</f>
        <v/>
      </c>
      <c r="W108" s="90" t="str">
        <f t="array" ref="W108">IF(S108="","",INDEX(Herbs!$C:$C,MATCH(S108,Herbs!$B:$B,0)))</f>
        <v/>
      </c>
    </row>
    <row r="109" ht="41.25" customHeight="1">
      <c r="C109" s="75"/>
      <c r="D109" s="85" t="str">
        <f>C108</f>
        <v>Bright Heart Elixir</v>
      </c>
      <c r="E109" s="85" t="s">
        <v>322</v>
      </c>
      <c r="F109" s="89"/>
      <c r="G109" s="91"/>
      <c r="H109" s="88" t="str">
        <f t="array" ref="H109">IF(G109="","",INDEX(Herbs!$J:$J,MATCH(G109,Herbs!$B:$B,0)))</f>
        <v/>
      </c>
      <c r="I109" s="13">
        <f t="array" ref="I109">IF(G109:G632="",0, INDEX(Herbs!A:A,MATCH(G109,Herbs!B:B,0)))</f>
        <v>0</v>
      </c>
      <c r="J109" s="89" t="str">
        <f t="array" ref="J109">IF(G109="","", SWITCH(INDEX(Herbs!$A:$A,MATCH(G109,Herbs!$B:$B,0)),1,1,2,3,3,9,4,36,5,180,6,1080,0)*F109)</f>
        <v/>
      </c>
      <c r="K109" s="90" t="str">
        <f t="array" ref="K109">IF(G109="","",INDEX(Herbs!$C:$C,MATCH(G109,Herbs!$B:$B,0)))</f>
        <v/>
      </c>
      <c r="L109" s="89"/>
      <c r="M109" s="91"/>
      <c r="N109" s="88" t="str">
        <f t="array" ref="N109">IF(M109="","",INDEX(Herbs!$J:$J,MATCH(M109,Herbs!$B:$B,0)))</f>
        <v/>
      </c>
      <c r="O109" s="88">
        <f t="array" ref="O109">IF(M109:M632="",0, INDEX(Herbs!A:A,MATCH(M109,Herbs!B:B,0)))</f>
        <v>0</v>
      </c>
      <c r="P109" s="89" t="str">
        <f t="array" ref="P109">IF(M109="","", SWITCH(INDEX(Herbs!$A:$A,MATCH(M109,Herbs!$B:$B,0)),1,1,2,3,3,9,4,36,5,180,6,1080,0)*L109)</f>
        <v/>
      </c>
      <c r="Q109" s="90" t="str">
        <f t="array" ref="Q109">IF(M109="","",INDEX(Herbs!$C:$C,MATCH(M109,Herbs!$B:$B,0)))</f>
        <v/>
      </c>
      <c r="R109" s="89"/>
      <c r="S109" s="91"/>
      <c r="T109" s="88" t="str">
        <f t="array" ref="T109">IF(S109="","",INDEX(Herbs!$J:$J,MATCH(S109,Herbs!$B:$B,0)))</f>
        <v/>
      </c>
      <c r="U109" s="88">
        <f t="array" ref="U109">IF(S109:S632="",0, INDEX(Herbs!A:A,MATCH(S109,Herbs!B:B,0)))</f>
        <v>0</v>
      </c>
      <c r="V109" s="89" t="str">
        <f t="array" ref="V109">IF(S109="","", SWITCH(INDEX(Herbs!$A:$A,MATCH(S109,Herbs!$B:$B,0)),1,1,2,3,3,9,4,36,5,180,6,1080,0)*R109)</f>
        <v/>
      </c>
      <c r="W109" s="90" t="str">
        <f t="array" ref="W109">IF(S109="","",INDEX(Herbs!$C:$C,MATCH(S109,Herbs!$B:$B,0)))</f>
        <v/>
      </c>
    </row>
    <row r="110" ht="41.25" customHeight="1">
      <c r="C110" s="75"/>
      <c r="D110" s="85" t="str">
        <f>C108</f>
        <v>Bright Heart Elixir</v>
      </c>
      <c r="E110" s="73" t="s">
        <v>323</v>
      </c>
      <c r="F110" s="86">
        <v>4.0</v>
      </c>
      <c r="G110" s="87" t="s">
        <v>336</v>
      </c>
      <c r="H110" s="88" t="str">
        <f t="array" ref="H110">IF(G110="","",INDEX(Herbs!$J:$J,MATCH(G110,Herbs!$B:$B,0)))</f>
        <v/>
      </c>
      <c r="I110" s="13">
        <f t="array" ref="I110">IF(G110:G632="",0, INDEX(Herbs!A:A,MATCH(G110,Herbs!B:B,0)))</f>
        <v>2</v>
      </c>
      <c r="J110" s="89">
        <f t="array" ref="J110">IF(G110="","", SWITCH(INDEX(Herbs!$A:$A,MATCH(G110,Herbs!$B:$B,0)),1,1,2,3,3,9,4,36,5,180,6,1080,0)*F110)</f>
        <v>12</v>
      </c>
      <c r="K110" s="90" t="str">
        <f t="array" ref="K110">IF(G110="","",INDEX(Herbs!$E:$E,MATCH(G110,Herbs!$B:$B,0)))</f>
        <v>Calming</v>
      </c>
      <c r="L110" s="86">
        <v>4.0</v>
      </c>
      <c r="M110" s="87" t="s">
        <v>336</v>
      </c>
      <c r="N110" s="88" t="str">
        <f t="array" ref="N110">IF(M110="","",INDEX(Herbs!$J:$J,MATCH(M110,Herbs!$B:$B,0)))</f>
        <v/>
      </c>
      <c r="O110" s="88">
        <f t="array" ref="O110">IF(M110:M632="",0, INDEX(Herbs!A:A,MATCH(M110,Herbs!B:B,0)))</f>
        <v>2</v>
      </c>
      <c r="P110" s="89">
        <f t="array" ref="P110">IF(M110="","", SWITCH(INDEX(Herbs!$A:$A,MATCH(M110,Herbs!$B:$B,0)),1,1,2,3,3,9,4,36,5,180,6,1080,0)*L110)</f>
        <v>12</v>
      </c>
      <c r="Q110" s="90" t="str">
        <f t="array" ref="Q110">IF(M110="","",INDEX(Herbs!$E:$E,MATCH(M110,Herbs!$B:$B,0)))</f>
        <v>Calming</v>
      </c>
      <c r="R110" s="89"/>
      <c r="S110" s="91"/>
      <c r="T110" s="88" t="str">
        <f t="array" ref="T110">IF(S110="","",INDEX(Herbs!$J:$J,MATCH(S110,Herbs!$B:$B,0)))</f>
        <v/>
      </c>
      <c r="U110" s="88">
        <f t="array" ref="U110">IF(S110:S632="",0, INDEX(Herbs!A:A,MATCH(S110,Herbs!B:B,0)))</f>
        <v>0</v>
      </c>
      <c r="V110" s="89" t="str">
        <f t="array" ref="V110">IF(S110="","", SWITCH(INDEX(Herbs!$A:$A,MATCH(S110,Herbs!$B:$B,0)),1,1,2,3,3,9,4,36,5,180,6,1080,0)*R110)</f>
        <v/>
      </c>
      <c r="W110" s="90" t="str">
        <f t="array" ref="W110">IF(S110="","",INDEX(Herbs!$E:$E,MATCH(S110,Herbs!$B:$B,0)))</f>
        <v/>
      </c>
    </row>
    <row r="111" ht="41.25" customHeight="1">
      <c r="C111" s="75"/>
      <c r="D111" s="85" t="str">
        <f>C108</f>
        <v>Bright Heart Elixir</v>
      </c>
      <c r="E111" s="73" t="s">
        <v>325</v>
      </c>
      <c r="F111" s="86">
        <v>2.0</v>
      </c>
      <c r="G111" s="87" t="s">
        <v>330</v>
      </c>
      <c r="H111" s="88" t="str">
        <f t="array" ref="H111">IF(G111="","",INDEX(Herbs!$J:$J,MATCH(G111,Herbs!$B:$B,0)))</f>
        <v/>
      </c>
      <c r="I111" s="13">
        <f t="array" ref="I111">IF(G111:G632="",0, INDEX(Herbs!A:A,MATCH(G111,Herbs!B:B,0)))</f>
        <v>2</v>
      </c>
      <c r="J111" s="89">
        <f t="array" ref="J111">IF(G111="","", SWITCH(INDEX(Herbs!$A:$A,MATCH(G111,Herbs!$B:$B,0)),1,1,2,3,3,9,4,36,5,180,6,1080,0)*F111)</f>
        <v>6</v>
      </c>
      <c r="K111" s="90" t="str">
        <f t="array" ref="K111">IF(G111="","",INDEX(Herbs!$E:$E,MATCH(G111,Herbs!$B:$B,0)))</f>
        <v>Harmonizing</v>
      </c>
      <c r="L111" s="86">
        <v>2.0</v>
      </c>
      <c r="M111" s="87" t="s">
        <v>330</v>
      </c>
      <c r="N111" s="88" t="str">
        <f t="array" ref="N111">IF(M111="","",INDEX(Herbs!$J:$J,MATCH(M111,Herbs!$B:$B,0)))</f>
        <v/>
      </c>
      <c r="O111" s="88">
        <f t="array" ref="O111">IF(M111:M632="",0, INDEX(Herbs!A:A,MATCH(M111,Herbs!B:B,0)))</f>
        <v>2</v>
      </c>
      <c r="P111" s="89">
        <f t="array" ref="P111">IF(M111="","", SWITCH(INDEX(Herbs!$A:$A,MATCH(M111,Herbs!$B:$B,0)),1,1,2,3,3,9,4,36,5,180,6,1080,0)*L111)</f>
        <v>6</v>
      </c>
      <c r="Q111" s="90" t="str">
        <f t="array" ref="Q111">IF(M111="","",INDEX(Herbs!$E:$E,MATCH(M111,Herbs!$B:$B,0)))</f>
        <v>Harmonizing</v>
      </c>
      <c r="R111" s="89"/>
      <c r="S111" s="91"/>
      <c r="T111" s="88" t="str">
        <f t="array" ref="T111">IF(S111="","",INDEX(Herbs!$J:$J,MATCH(S111,Herbs!$B:$B,0)))</f>
        <v/>
      </c>
      <c r="U111" s="88">
        <f t="array" ref="U111">IF(S111:S632="",0, INDEX(Herbs!A:A,MATCH(S111,Herbs!B:B,0)))</f>
        <v>0</v>
      </c>
      <c r="V111" s="89" t="str">
        <f t="array" ref="V111">IF(S111="","", SWITCH(INDEX(Herbs!$A:$A,MATCH(S111,Herbs!$B:$B,0)),1,1,2,3,3,9,4,36,5,180,6,1080,0)*R111)</f>
        <v/>
      </c>
      <c r="W111" s="90" t="str">
        <f t="array" ref="W111">IF(S111="","",INDEX(Herbs!$E:$E,MATCH(S111,Herbs!$B:$B,0)))</f>
        <v/>
      </c>
    </row>
    <row r="112" ht="41.25" customHeight="1">
      <c r="A112" s="92"/>
      <c r="B112" s="92"/>
      <c r="C112" s="93"/>
      <c r="D112" s="94" t="str">
        <f>C108</f>
        <v>Bright Heart Elixir</v>
      </c>
      <c r="E112" s="95" t="s">
        <v>326</v>
      </c>
      <c r="F112" s="96">
        <v>1.0</v>
      </c>
      <c r="G112" s="97" t="s">
        <v>330</v>
      </c>
      <c r="H112" s="98" t="str">
        <f t="array" ref="H112">IF(G112="","",INDEX(Herbs!$J:$J,MATCH(G112,Herbs!$B:$B,0)))</f>
        <v/>
      </c>
      <c r="I112" s="99">
        <f t="array" ref="I112">IF(G112:G632="",0, INDEX(Herbs!A:A,MATCH(G112,Herbs!B:B,0)))</f>
        <v>2</v>
      </c>
      <c r="J112" s="100">
        <f t="array" ref="J112">IF(G112="","", SWITCH(INDEX(Herbs!$A:$A,MATCH(G112,Herbs!$B:$B,0)),1,1,2,3,3,9,4,36,5,180,6,1080,0)*F112)</f>
        <v>3</v>
      </c>
      <c r="K112" s="101" t="str">
        <f t="array" ref="K112">IF(G112="","",INDEX(Herbs!$G:$G,MATCH(G112,Herbs!$B:$B,0)))</f>
        <v>Balanced</v>
      </c>
      <c r="L112" s="96">
        <v>1.0</v>
      </c>
      <c r="M112" s="97" t="s">
        <v>351</v>
      </c>
      <c r="N112" s="98" t="str">
        <f t="array" ref="N112">IF(M112="","",INDEX(Herbs!$J:$J,MATCH(M112,Herbs!$B:$B,0)))</f>
        <v/>
      </c>
      <c r="O112" s="98">
        <f t="array" ref="O112">IF(M112:M632="",0, INDEX(Herbs!A:A,MATCH(M112,Herbs!B:B,0)))</f>
        <v>2</v>
      </c>
      <c r="P112" s="100">
        <f t="array" ref="P112">IF(M112="","", SWITCH(INDEX(Herbs!$A:$A,MATCH(M112,Herbs!$B:$B,0)),1,1,2,3,3,9,4,36,5,180,6,1080,0)*L112)</f>
        <v>3</v>
      </c>
      <c r="Q112" s="101" t="str">
        <f t="array" ref="Q112">IF(M112="","",INDEX(Herbs!$G:$G,MATCH(M112,Herbs!$B:$B,0)))</f>
        <v>Balanced</v>
      </c>
      <c r="R112" s="100"/>
      <c r="S112" s="97"/>
      <c r="T112" s="98" t="str">
        <f t="array" ref="T112">IF(S112="","",INDEX(Herbs!$J:$J,MATCH(S112,Herbs!$B:$B,0)))</f>
        <v/>
      </c>
      <c r="U112" s="98">
        <f t="array" ref="U112">IF(S112:S632="",0, INDEX(Herbs!A:A,MATCH(S112,Herbs!B:B,0)))</f>
        <v>0</v>
      </c>
      <c r="V112" s="100" t="str">
        <f t="array" ref="V112">IF(S112="","", SWITCH(INDEX(Herbs!$A:$A,MATCH(S112,Herbs!$B:$B,0)),1,1,2,3,3,9,4,36,5,180,6,1080,0)*R112)</f>
        <v/>
      </c>
      <c r="W112" s="101" t="str">
        <f t="array" ref="W112">IF(S112="","",INDEX(Herbs!$G:$G,MATCH(S112,Herbs!$B:$B,0)))</f>
        <v/>
      </c>
    </row>
    <row r="113" ht="41.25" customHeight="1">
      <c r="A113" s="82" t="s">
        <v>227</v>
      </c>
      <c r="B113" s="83">
        <v>3.0</v>
      </c>
      <c r="C113" s="84" t="s">
        <v>231</v>
      </c>
      <c r="D113" s="85" t="str">
        <f>C113</f>
        <v>True Heart Elixir</v>
      </c>
      <c r="E113" s="85" t="s">
        <v>320</v>
      </c>
      <c r="F113" s="86">
        <v>3.0</v>
      </c>
      <c r="G113" s="87" t="s">
        <v>364</v>
      </c>
      <c r="H113" s="88" t="str">
        <f t="array" ref="H113">IF(G113="","",INDEX(Herbs!$J:$J,MATCH(G113,Herbs!$B:$B,0)))</f>
        <v/>
      </c>
      <c r="I113" s="13">
        <f t="array" ref="I113">IF(G113:G632="",0, INDEX(Herbs!A:A,MATCH(G113,Herbs!B:B,0)))</f>
        <v>3</v>
      </c>
      <c r="J113" s="89">
        <f t="array" ref="J113">IF(G113="","", SWITCH(INDEX(Herbs!$A:$A,MATCH(G113,Herbs!$B:$B,0)),1,1,2,3,3,9,4,36,5,180,6,1080,0)*F113)</f>
        <v>27</v>
      </c>
      <c r="K113" s="90" t="str">
        <f t="array" ref="K113">IF(G113="","",INDEX(Herbs!$C:$C,MATCH(G113,Herbs!$B:$B,0)))</f>
        <v>Coalescing</v>
      </c>
      <c r="L113" s="89"/>
      <c r="M113" s="91"/>
      <c r="N113" s="88" t="str">
        <f t="array" ref="N113">IF(M113="","",INDEX(Herbs!$J:$J,MATCH(M113,Herbs!$B:$B,0)))</f>
        <v/>
      </c>
      <c r="O113" s="88">
        <f t="array" ref="O113">IF(M113:M632="",0, INDEX(Herbs!A:A,MATCH(M113,Herbs!B:B,0)))</f>
        <v>0</v>
      </c>
      <c r="P113" s="89" t="str">
        <f t="array" ref="P113">IF(M113="","", SWITCH(INDEX(Herbs!$A:$A,MATCH(M113,Herbs!$B:$B,0)),1,1,2,3,3,9,4,36,5,180,6,1080,0)*L113)</f>
        <v/>
      </c>
      <c r="Q113" s="90" t="str">
        <f t="array" ref="Q113">IF(M113="","",INDEX(Herbs!$C:$C,MATCH(M113,Herbs!$B:$B,0)))</f>
        <v/>
      </c>
      <c r="R113" s="89"/>
      <c r="S113" s="91"/>
      <c r="T113" s="88" t="str">
        <f t="array" ref="T113">IF(S113="","",INDEX(Herbs!$J:$J,MATCH(S113,Herbs!$B:$B,0)))</f>
        <v/>
      </c>
      <c r="U113" s="88">
        <f t="array" ref="U113">IF(S113:S632="",0, INDEX(Herbs!A:A,MATCH(S113,Herbs!B:B,0)))</f>
        <v>0</v>
      </c>
      <c r="V113" s="89" t="str">
        <f t="array" ref="V113">IF(S113="","", SWITCH(INDEX(Herbs!$A:$A,MATCH(S113,Herbs!$B:$B,0)),1,1,2,3,3,9,4,36,5,180,6,1080,0)*R113)</f>
        <v/>
      </c>
      <c r="W113" s="90" t="str">
        <f t="array" ref="W113">IF(S113="","",INDEX(Herbs!$C:$C,MATCH(S113,Herbs!$B:$B,0)))</f>
        <v/>
      </c>
    </row>
    <row r="114" ht="41.25" customHeight="1">
      <c r="C114" s="75"/>
      <c r="D114" s="85" t="str">
        <f>C113</f>
        <v>True Heart Elixir</v>
      </c>
      <c r="E114" s="85" t="s">
        <v>322</v>
      </c>
      <c r="F114" s="89"/>
      <c r="G114" s="91"/>
      <c r="H114" s="88" t="str">
        <f t="array" ref="H114">IF(G114="","",INDEX(Herbs!$J:$J,MATCH(G114,Herbs!$B:$B,0)))</f>
        <v/>
      </c>
      <c r="I114" s="13">
        <f t="array" ref="I114">IF(G114:G632="",0, INDEX(Herbs!A:A,MATCH(G114,Herbs!B:B,0)))</f>
        <v>0</v>
      </c>
      <c r="J114" s="89" t="str">
        <f t="array" ref="J114">IF(G114="","", SWITCH(INDEX(Herbs!$A:$A,MATCH(G114,Herbs!$B:$B,0)),1,1,2,3,3,9,4,36,5,180,6,1080,0)*F114)</f>
        <v/>
      </c>
      <c r="K114" s="90" t="str">
        <f t="array" ref="K114">IF(G114="","",INDEX(Herbs!$C:$C,MATCH(G114,Herbs!$B:$B,0)))</f>
        <v/>
      </c>
      <c r="L114" s="89"/>
      <c r="M114" s="91"/>
      <c r="N114" s="88" t="str">
        <f t="array" ref="N114">IF(M114="","",INDEX(Herbs!$J:$J,MATCH(M114,Herbs!$B:$B,0)))</f>
        <v/>
      </c>
      <c r="O114" s="88">
        <f t="array" ref="O114">IF(M114:M632="",0, INDEX(Herbs!A:A,MATCH(M114,Herbs!B:B,0)))</f>
        <v>0</v>
      </c>
      <c r="P114" s="89" t="str">
        <f t="array" ref="P114">IF(M114="","", SWITCH(INDEX(Herbs!$A:$A,MATCH(M114,Herbs!$B:$B,0)),1,1,2,3,3,9,4,36,5,180,6,1080,0)*L114)</f>
        <v/>
      </c>
      <c r="Q114" s="90" t="str">
        <f t="array" ref="Q114">IF(M114="","",INDEX(Herbs!$C:$C,MATCH(M114,Herbs!$B:$B,0)))</f>
        <v/>
      </c>
      <c r="R114" s="89"/>
      <c r="S114" s="91"/>
      <c r="T114" s="88" t="str">
        <f t="array" ref="T114">IF(S114="","",INDEX(Herbs!$J:$J,MATCH(S114,Herbs!$B:$B,0)))</f>
        <v/>
      </c>
      <c r="U114" s="88">
        <f t="array" ref="U114">IF(S114:S632="",0, INDEX(Herbs!A:A,MATCH(S114,Herbs!B:B,0)))</f>
        <v>0</v>
      </c>
      <c r="V114" s="89" t="str">
        <f t="array" ref="V114">IF(S114="","", SWITCH(INDEX(Herbs!$A:$A,MATCH(S114,Herbs!$B:$B,0)),1,1,2,3,3,9,4,36,5,180,6,1080,0)*R114)</f>
        <v/>
      </c>
      <c r="W114" s="90" t="str">
        <f t="array" ref="W114">IF(S114="","",INDEX(Herbs!$C:$C,MATCH(S114,Herbs!$B:$B,0)))</f>
        <v/>
      </c>
    </row>
    <row r="115" ht="41.25" customHeight="1">
      <c r="C115" s="75"/>
      <c r="D115" s="85" t="str">
        <f>C113</f>
        <v>True Heart Elixir</v>
      </c>
      <c r="E115" s="73" t="s">
        <v>323</v>
      </c>
      <c r="F115" s="86">
        <v>1.0</v>
      </c>
      <c r="G115" s="87" t="s">
        <v>353</v>
      </c>
      <c r="H115" s="88" t="str">
        <f t="array" ref="H115">IF(G115="","",INDEX(Herbs!$J:$J,MATCH(G115,Herbs!$B:$B,0)))</f>
        <v/>
      </c>
      <c r="I115" s="13">
        <f t="array" ref="I115">IF(G115:G632="",0, INDEX(Herbs!A:A,MATCH(G115,Herbs!B:B,0)))</f>
        <v>3</v>
      </c>
      <c r="J115" s="89">
        <f t="array" ref="J115">IF(G115="","", SWITCH(INDEX(Herbs!$A:$A,MATCH(G115,Herbs!$B:$B,0)),1,1,2,3,3,9,4,36,5,180,6,1080,0)*F115)</f>
        <v>9</v>
      </c>
      <c r="K115" s="90" t="str">
        <f t="array" ref="K115">IF(G115="","",INDEX(Herbs!$E:$E,MATCH(G115,Herbs!$B:$B,0)))</f>
        <v>Calming</v>
      </c>
      <c r="L115" s="89"/>
      <c r="M115" s="91"/>
      <c r="N115" s="88" t="str">
        <f t="array" ref="N115">IF(M115="","",INDEX(Herbs!$J:$J,MATCH(M115,Herbs!$B:$B,0)))</f>
        <v/>
      </c>
      <c r="O115" s="88">
        <f t="array" ref="O115">IF(M115:M632="",0, INDEX(Herbs!A:A,MATCH(M115,Herbs!B:B,0)))</f>
        <v>0</v>
      </c>
      <c r="P115" s="89" t="str">
        <f t="array" ref="P115">IF(M115="","", SWITCH(INDEX(Herbs!$A:$A,MATCH(M115,Herbs!$B:$B,0)),1,1,2,3,3,9,4,36,5,180,6,1080,0)*L115)</f>
        <v/>
      </c>
      <c r="Q115" s="90" t="str">
        <f t="array" ref="Q115">IF(M115="","",INDEX(Herbs!$E:$E,MATCH(M115,Herbs!$B:$B,0)))</f>
        <v/>
      </c>
      <c r="R115" s="89"/>
      <c r="S115" s="91"/>
      <c r="T115" s="88" t="str">
        <f t="array" ref="T115">IF(S115="","",INDEX(Herbs!$J:$J,MATCH(S115,Herbs!$B:$B,0)))</f>
        <v/>
      </c>
      <c r="U115" s="88">
        <f t="array" ref="U115">IF(S115:S632="",0, INDEX(Herbs!A:A,MATCH(S115,Herbs!B:B,0)))</f>
        <v>0</v>
      </c>
      <c r="V115" s="89" t="str">
        <f t="array" ref="V115">IF(S115="","", SWITCH(INDEX(Herbs!$A:$A,MATCH(S115,Herbs!$B:$B,0)),1,1,2,3,3,9,4,36,5,180,6,1080,0)*R115)</f>
        <v/>
      </c>
      <c r="W115" s="90" t="str">
        <f t="array" ref="W115">IF(S115="","",INDEX(Herbs!$E:$E,MATCH(S115,Herbs!$B:$B,0)))</f>
        <v/>
      </c>
    </row>
    <row r="116" ht="41.25" customHeight="1">
      <c r="C116" s="75"/>
      <c r="D116" s="85" t="str">
        <f>C113</f>
        <v>True Heart Elixir</v>
      </c>
      <c r="E116" s="73" t="s">
        <v>325</v>
      </c>
      <c r="F116" s="86">
        <v>1.0</v>
      </c>
      <c r="G116" s="87" t="s">
        <v>354</v>
      </c>
      <c r="H116" s="88" t="str">
        <f t="array" ref="H116">IF(G116="","",INDEX(Herbs!$J:$J,MATCH(G116,Herbs!$B:$B,0)))</f>
        <v/>
      </c>
      <c r="I116" s="13">
        <f t="array" ref="I116">IF(G116:G632="",0, INDEX(Herbs!A:A,MATCH(G116,Herbs!B:B,0)))</f>
        <v>3</v>
      </c>
      <c r="J116" s="89">
        <f t="array" ref="J116">IF(G116="","", SWITCH(INDEX(Herbs!$A:$A,MATCH(G116,Herbs!$B:$B,0)),1,1,2,3,3,9,4,36,5,180,6,1080,0)*F116)</f>
        <v>9</v>
      </c>
      <c r="K116" s="90" t="str">
        <f t="array" ref="K116">IF(G116="","",INDEX(Herbs!$E:$E,MATCH(G116,Herbs!$B:$B,0)))</f>
        <v>Harmonizing</v>
      </c>
      <c r="L116" s="89"/>
      <c r="M116" s="91"/>
      <c r="N116" s="88" t="str">
        <f t="array" ref="N116">IF(M116="","",INDEX(Herbs!$J:$J,MATCH(M116,Herbs!$B:$B,0)))</f>
        <v/>
      </c>
      <c r="O116" s="88">
        <f t="array" ref="O116">IF(M116:M632="",0, INDEX(Herbs!A:A,MATCH(M116,Herbs!B:B,0)))</f>
        <v>0</v>
      </c>
      <c r="P116" s="89" t="str">
        <f t="array" ref="P116">IF(M116="","", SWITCH(INDEX(Herbs!$A:$A,MATCH(M116,Herbs!$B:$B,0)),1,1,2,3,3,9,4,36,5,180,6,1080,0)*L116)</f>
        <v/>
      </c>
      <c r="Q116" s="90" t="str">
        <f t="array" ref="Q116">IF(M116="","",INDEX(Herbs!$E:$E,MATCH(M116,Herbs!$B:$B,0)))</f>
        <v/>
      </c>
      <c r="R116" s="89"/>
      <c r="S116" s="91"/>
      <c r="T116" s="88" t="str">
        <f t="array" ref="T116">IF(S116="","",INDEX(Herbs!$J:$J,MATCH(S116,Herbs!$B:$B,0)))</f>
        <v/>
      </c>
      <c r="U116" s="88">
        <f t="array" ref="U116">IF(S116:S632="",0, INDEX(Herbs!A:A,MATCH(S116,Herbs!B:B,0)))</f>
        <v>0</v>
      </c>
      <c r="V116" s="89" t="str">
        <f t="array" ref="V116">IF(S116="","", SWITCH(INDEX(Herbs!$A:$A,MATCH(S116,Herbs!$B:$B,0)),1,1,2,3,3,9,4,36,5,180,6,1080,0)*R116)</f>
        <v/>
      </c>
      <c r="W116" s="90" t="str">
        <f t="array" ref="W116">IF(S116="","",INDEX(Herbs!$E:$E,MATCH(S116,Herbs!$B:$B,0)))</f>
        <v/>
      </c>
    </row>
    <row r="117" ht="41.25" customHeight="1">
      <c r="A117" s="92"/>
      <c r="B117" s="92"/>
      <c r="C117" s="93"/>
      <c r="D117" s="94" t="str">
        <f>C113</f>
        <v>True Heart Elixir</v>
      </c>
      <c r="E117" s="95" t="s">
        <v>326</v>
      </c>
      <c r="F117" s="96">
        <v>1.0</v>
      </c>
      <c r="G117" s="97" t="s">
        <v>416</v>
      </c>
      <c r="H117" s="98" t="str">
        <f t="array" ref="H117">IF(G117="","",INDEX(Herbs!$J:$J,MATCH(G117,Herbs!$B:$B,0)))</f>
        <v/>
      </c>
      <c r="I117" s="99">
        <f t="array" ref="I117">IF(G117:G632="",0, INDEX(Herbs!A:A,MATCH(G117,Herbs!B:B,0)))</f>
        <v>3</v>
      </c>
      <c r="J117" s="100">
        <f t="array" ref="J117">IF(G117="","", SWITCH(INDEX(Herbs!$A:$A,MATCH(G117,Herbs!$B:$B,0)),1,1,2,3,3,9,4,36,5,180,6,1080,0)*F117)</f>
        <v>9</v>
      </c>
      <c r="K117" s="101" t="str">
        <f t="array" ref="K117">IF(G117="","",INDEX(Herbs!$G:$G,MATCH(G117,Herbs!$B:$B,0)))</f>
        <v>Cold</v>
      </c>
      <c r="L117" s="100"/>
      <c r="M117" s="97"/>
      <c r="N117" s="98" t="str">
        <f t="array" ref="N117">IF(M117="","",INDEX(Herbs!$J:$J,MATCH(M117,Herbs!$B:$B,0)))</f>
        <v/>
      </c>
      <c r="O117" s="98">
        <f t="array" ref="O117">IF(M117:M632="",0, INDEX(Herbs!A:A,MATCH(M117,Herbs!B:B,0)))</f>
        <v>0</v>
      </c>
      <c r="P117" s="100" t="str">
        <f t="array" ref="P117">IF(M117="","", SWITCH(INDEX(Herbs!$A:$A,MATCH(M117,Herbs!$B:$B,0)),1,1,2,3,3,9,4,36,5,180,6,1080,0)*L117)</f>
        <v/>
      </c>
      <c r="Q117" s="101" t="str">
        <f t="array" ref="Q117">IF(M117="","",INDEX(Herbs!$G:$G,MATCH(M117,Herbs!$B:$B,0)))</f>
        <v/>
      </c>
      <c r="R117" s="100"/>
      <c r="S117" s="97"/>
      <c r="T117" s="98" t="str">
        <f t="array" ref="T117">IF(S117="","",INDEX(Herbs!$J:$J,MATCH(S117,Herbs!$B:$B,0)))</f>
        <v/>
      </c>
      <c r="U117" s="98">
        <f t="array" ref="U117">IF(S117:S632="",0, INDEX(Herbs!A:A,MATCH(S117,Herbs!B:B,0)))</f>
        <v>0</v>
      </c>
      <c r="V117" s="100" t="str">
        <f t="array" ref="V117">IF(S117="","", SWITCH(INDEX(Herbs!$A:$A,MATCH(S117,Herbs!$B:$B,0)),1,1,2,3,3,9,4,36,5,180,6,1080,0)*R117)</f>
        <v/>
      </c>
      <c r="W117" s="101" t="str">
        <f t="array" ref="W117">IF(S117="","",INDEX(Herbs!$G:$G,MATCH(S117,Herbs!$B:$B,0)))</f>
        <v/>
      </c>
    </row>
    <row r="118" ht="41.25" customHeight="1">
      <c r="A118" s="82" t="s">
        <v>227</v>
      </c>
      <c r="B118" s="83">
        <v>4.0</v>
      </c>
      <c r="C118" s="84" t="s">
        <v>233</v>
      </c>
      <c r="D118" s="85" t="str">
        <f>C118</f>
        <v>Tempered Heart Elixir</v>
      </c>
      <c r="E118" s="85" t="s">
        <v>320</v>
      </c>
      <c r="F118" s="86">
        <v>6.0</v>
      </c>
      <c r="G118" s="87" t="s">
        <v>350</v>
      </c>
      <c r="H118" s="88" t="str">
        <f t="array" ref="H118">IF(G118="","",INDEX(Herbs!$J:$J,MATCH(G118,Herbs!$B:$B,0)))</f>
        <v/>
      </c>
      <c r="I118" s="13">
        <f t="array" ref="I118">IF(G118:G632="",0, INDEX(Herbs!A:A,MATCH(G118,Herbs!B:B,0)))</f>
        <v>3</v>
      </c>
      <c r="J118" s="89">
        <f t="array" ref="J118">IF(G118="","", SWITCH(INDEX(Herbs!$A:$A,MATCH(G118,Herbs!$B:$B,0)),1,1,2,3,3,9,4,36,5,180,6,1080,0)*F118)</f>
        <v>54</v>
      </c>
      <c r="K118" s="90" t="str">
        <f t="array" ref="K118">IF(G118="","",INDEX(Herbs!$C:$C,MATCH(G118,Herbs!$B:$B,0)))</f>
        <v>Coalescing</v>
      </c>
      <c r="L118" s="89"/>
      <c r="M118" s="91"/>
      <c r="N118" s="88" t="str">
        <f t="array" ref="N118">IF(M118="","",INDEX(Herbs!$J:$J,MATCH(M118,Herbs!$B:$B,0)))</f>
        <v/>
      </c>
      <c r="O118" s="88">
        <f t="array" ref="O118">IF(M118:M632="",0, INDEX(Herbs!A:A,MATCH(M118,Herbs!B:B,0)))</f>
        <v>0</v>
      </c>
      <c r="P118" s="89" t="str">
        <f t="array" ref="P118">IF(M118="","", SWITCH(INDEX(Herbs!$A:$A,MATCH(M118,Herbs!$B:$B,0)),1,1,2,3,3,9,4,36,5,180,6,1080,0)*L118)</f>
        <v/>
      </c>
      <c r="Q118" s="90" t="str">
        <f t="array" ref="Q118">IF(M118="","",INDEX(Herbs!$C:$C,MATCH(M118,Herbs!$B:$B,0)))</f>
        <v/>
      </c>
      <c r="R118" s="89"/>
      <c r="S118" s="91"/>
      <c r="T118" s="88" t="str">
        <f t="array" ref="T118">IF(S118="","",INDEX(Herbs!$J:$J,MATCH(S118,Herbs!$B:$B,0)))</f>
        <v/>
      </c>
      <c r="U118" s="88">
        <f t="array" ref="U118">IF(S118:S632="",0, INDEX(Herbs!A:A,MATCH(S118,Herbs!B:B,0)))</f>
        <v>0</v>
      </c>
      <c r="V118" s="89" t="str">
        <f t="array" ref="V118">IF(S118="","", SWITCH(INDEX(Herbs!$A:$A,MATCH(S118,Herbs!$B:$B,0)),1,1,2,3,3,9,4,36,5,180,6,1080,0)*R118)</f>
        <v/>
      </c>
      <c r="W118" s="90" t="str">
        <f t="array" ref="W118">IF(S118="","",INDEX(Herbs!$C:$C,MATCH(S118,Herbs!$B:$B,0)))</f>
        <v/>
      </c>
    </row>
    <row r="119" ht="41.25" customHeight="1">
      <c r="C119" s="75"/>
      <c r="D119" s="85" t="str">
        <f>C118</f>
        <v>Tempered Heart Elixir</v>
      </c>
      <c r="E119" s="85" t="s">
        <v>322</v>
      </c>
      <c r="F119" s="89"/>
      <c r="G119" s="91"/>
      <c r="H119" s="88" t="str">
        <f t="array" ref="H119">IF(G119="","",INDEX(Herbs!$J:$J,MATCH(G119,Herbs!$B:$B,0)))</f>
        <v/>
      </c>
      <c r="I119" s="13">
        <f t="array" ref="I119">IF(G119:G632="",0, INDEX(Herbs!A:A,MATCH(G119,Herbs!B:B,0)))</f>
        <v>0</v>
      </c>
      <c r="J119" s="89" t="str">
        <f t="array" ref="J119">IF(G119="","", SWITCH(INDEX(Herbs!$A:$A,MATCH(G119,Herbs!$B:$B,0)),1,1,2,3,3,9,4,36,5,180,6,1080,0)*F119)</f>
        <v/>
      </c>
      <c r="K119" s="90" t="str">
        <f t="array" ref="K119">IF(G119="","",INDEX(Herbs!$C:$C,MATCH(G119,Herbs!$B:$B,0)))</f>
        <v/>
      </c>
      <c r="L119" s="89"/>
      <c r="M119" s="91"/>
      <c r="N119" s="88" t="str">
        <f t="array" ref="N119">IF(M119="","",INDEX(Herbs!$J:$J,MATCH(M119,Herbs!$B:$B,0)))</f>
        <v/>
      </c>
      <c r="O119" s="88">
        <f t="array" ref="O119">IF(M119:M632="",0, INDEX(Herbs!A:A,MATCH(M119,Herbs!B:B,0)))</f>
        <v>0</v>
      </c>
      <c r="P119" s="89" t="str">
        <f t="array" ref="P119">IF(M119="","", SWITCH(INDEX(Herbs!$A:$A,MATCH(M119,Herbs!$B:$B,0)),1,1,2,3,3,9,4,36,5,180,6,1080,0)*L119)</f>
        <v/>
      </c>
      <c r="Q119" s="90" t="str">
        <f t="array" ref="Q119">IF(M119="","",INDEX(Herbs!$C:$C,MATCH(M119,Herbs!$B:$B,0)))</f>
        <v/>
      </c>
      <c r="R119" s="89"/>
      <c r="S119" s="91"/>
      <c r="T119" s="88" t="str">
        <f t="array" ref="T119">IF(S119="","",INDEX(Herbs!$J:$J,MATCH(S119,Herbs!$B:$B,0)))</f>
        <v/>
      </c>
      <c r="U119" s="88">
        <f t="array" ref="U119">IF(S119:S632="",0, INDEX(Herbs!A:A,MATCH(S119,Herbs!B:B,0)))</f>
        <v>0</v>
      </c>
      <c r="V119" s="89" t="str">
        <f t="array" ref="V119">IF(S119="","", SWITCH(INDEX(Herbs!$A:$A,MATCH(S119,Herbs!$B:$B,0)),1,1,2,3,3,9,4,36,5,180,6,1080,0)*R119)</f>
        <v/>
      </c>
      <c r="W119" s="90" t="str">
        <f t="array" ref="W119">IF(S119="","",INDEX(Herbs!$C:$C,MATCH(S119,Herbs!$B:$B,0)))</f>
        <v/>
      </c>
    </row>
    <row r="120" ht="41.25" customHeight="1">
      <c r="C120" s="75"/>
      <c r="D120" s="85" t="str">
        <f>C118</f>
        <v>Tempered Heart Elixir</v>
      </c>
      <c r="E120" s="73" t="s">
        <v>323</v>
      </c>
      <c r="F120" s="86">
        <v>1.0</v>
      </c>
      <c r="G120" s="87" t="s">
        <v>354</v>
      </c>
      <c r="H120" s="88" t="str">
        <f t="array" ref="H120">IF(G120="","",INDEX(Herbs!$J:$J,MATCH(G120,Herbs!$B:$B,0)))</f>
        <v/>
      </c>
      <c r="I120" s="13">
        <f t="array" ref="I120">IF(G120:G632="",0, INDEX(Herbs!A:A,MATCH(G120,Herbs!B:B,0)))</f>
        <v>3</v>
      </c>
      <c r="J120" s="89">
        <f t="array" ref="J120">IF(G120="","", SWITCH(INDEX(Herbs!$A:$A,MATCH(G120,Herbs!$B:$B,0)),1,1,2,3,3,9,4,36,5,180,6,1080,0)*F120)</f>
        <v>9</v>
      </c>
      <c r="K120" s="90" t="str">
        <f t="array" ref="K120">IF(G120="","",INDEX(Herbs!$E:$E,MATCH(G120,Herbs!$B:$B,0)))</f>
        <v>Harmonizing</v>
      </c>
      <c r="L120" s="89"/>
      <c r="M120" s="91"/>
      <c r="N120" s="88" t="str">
        <f t="array" ref="N120">IF(M120="","",INDEX(Herbs!$J:$J,MATCH(M120,Herbs!$B:$B,0)))</f>
        <v/>
      </c>
      <c r="O120" s="88">
        <f t="array" ref="O120">IF(M120:M632="",0, INDEX(Herbs!A:A,MATCH(M120,Herbs!B:B,0)))</f>
        <v>0</v>
      </c>
      <c r="P120" s="89" t="str">
        <f t="array" ref="P120">IF(M120="","", SWITCH(INDEX(Herbs!$A:$A,MATCH(M120,Herbs!$B:$B,0)),1,1,2,3,3,9,4,36,5,180,6,1080,0)*L120)</f>
        <v/>
      </c>
      <c r="Q120" s="90" t="str">
        <f t="array" ref="Q120">IF(M120="","",INDEX(Herbs!$E:$E,MATCH(M120,Herbs!$B:$B,0)))</f>
        <v/>
      </c>
      <c r="R120" s="89"/>
      <c r="S120" s="91"/>
      <c r="T120" s="88" t="str">
        <f t="array" ref="T120">IF(S120="","",INDEX(Herbs!$J:$J,MATCH(S120,Herbs!$B:$B,0)))</f>
        <v/>
      </c>
      <c r="U120" s="88">
        <f t="array" ref="U120">IF(S120:S632="",0, INDEX(Herbs!A:A,MATCH(S120,Herbs!B:B,0)))</f>
        <v>0</v>
      </c>
      <c r="V120" s="89" t="str">
        <f t="array" ref="V120">IF(S120="","", SWITCH(INDEX(Herbs!$A:$A,MATCH(S120,Herbs!$B:$B,0)),1,1,2,3,3,9,4,36,5,180,6,1080,0)*R120)</f>
        <v/>
      </c>
      <c r="W120" s="90" t="str">
        <f t="array" ref="W120">IF(S120="","",INDEX(Herbs!$E:$E,MATCH(S120,Herbs!$B:$B,0)))</f>
        <v/>
      </c>
    </row>
    <row r="121" ht="41.25" customHeight="1">
      <c r="C121" s="75"/>
      <c r="D121" s="85" t="str">
        <f>C118</f>
        <v>Tempered Heart Elixir</v>
      </c>
      <c r="E121" s="73" t="s">
        <v>325</v>
      </c>
      <c r="F121" s="86">
        <v>2.0</v>
      </c>
      <c r="G121" s="87" t="s">
        <v>421</v>
      </c>
      <c r="H121" s="88" t="str">
        <f t="array" ref="H121">IF(G121="","",INDEX(Herbs!$J:$J,MATCH(G121,Herbs!$B:$B,0)))</f>
        <v/>
      </c>
      <c r="I121" s="13">
        <f t="array" ref="I121">IF(G121:G632="",0, INDEX(Herbs!A:A,MATCH(G121,Herbs!B:B,0)))</f>
        <v>4</v>
      </c>
      <c r="J121" s="89">
        <f t="array" ref="J121">IF(G121="","", SWITCH(INDEX(Herbs!$A:$A,MATCH(G121,Herbs!$B:$B,0)),1,1,2,3,3,9,4,36,5,180,6,1080,0)*F121)</f>
        <v>72</v>
      </c>
      <c r="K121" s="90" t="str">
        <f t="array" ref="K121">IF(G121="","",INDEX(Herbs!$E:$E,MATCH(G121,Herbs!$B:$B,0)))</f>
        <v>Calming</v>
      </c>
      <c r="L121" s="89"/>
      <c r="M121" s="91"/>
      <c r="N121" s="88" t="str">
        <f t="array" ref="N121">IF(M121="","",INDEX(Herbs!$J:$J,MATCH(M121,Herbs!$B:$B,0)))</f>
        <v/>
      </c>
      <c r="O121" s="88">
        <f t="array" ref="O121">IF(M121:M632="",0, INDEX(Herbs!A:A,MATCH(M121,Herbs!B:B,0)))</f>
        <v>0</v>
      </c>
      <c r="P121" s="89" t="str">
        <f t="array" ref="P121">IF(M121="","", SWITCH(INDEX(Herbs!$A:$A,MATCH(M121,Herbs!$B:$B,0)),1,1,2,3,3,9,4,36,5,180,6,1080,0)*L121)</f>
        <v/>
      </c>
      <c r="Q121" s="90" t="str">
        <f t="array" ref="Q121">IF(M121="","",INDEX(Herbs!$E:$E,MATCH(M121,Herbs!$B:$B,0)))</f>
        <v/>
      </c>
      <c r="R121" s="89"/>
      <c r="S121" s="91"/>
      <c r="T121" s="88" t="str">
        <f t="array" ref="T121">IF(S121="","",INDEX(Herbs!$J:$J,MATCH(S121,Herbs!$B:$B,0)))</f>
        <v/>
      </c>
      <c r="U121" s="88">
        <f t="array" ref="U121">IF(S121:S632="",0, INDEX(Herbs!A:A,MATCH(S121,Herbs!B:B,0)))</f>
        <v>0</v>
      </c>
      <c r="V121" s="89" t="str">
        <f t="array" ref="V121">IF(S121="","", SWITCH(INDEX(Herbs!$A:$A,MATCH(S121,Herbs!$B:$B,0)),1,1,2,3,3,9,4,36,5,180,6,1080,0)*R121)</f>
        <v/>
      </c>
      <c r="W121" s="90" t="str">
        <f t="array" ref="W121">IF(S121="","",INDEX(Herbs!$E:$E,MATCH(S121,Herbs!$B:$B,0)))</f>
        <v/>
      </c>
    </row>
    <row r="122" ht="41.25" customHeight="1">
      <c r="A122" s="92"/>
      <c r="B122" s="92"/>
      <c r="C122" s="93"/>
      <c r="D122" s="94" t="str">
        <f>C118</f>
        <v>Tempered Heart Elixir</v>
      </c>
      <c r="E122" s="95" t="s">
        <v>326</v>
      </c>
      <c r="F122" s="96">
        <v>4.0</v>
      </c>
      <c r="G122" s="97" t="s">
        <v>350</v>
      </c>
      <c r="H122" s="98" t="str">
        <f t="array" ref="H122">IF(G122="","",INDEX(Herbs!$J:$J,MATCH(G122,Herbs!$B:$B,0)))</f>
        <v/>
      </c>
      <c r="I122" s="99">
        <f t="array" ref="I122">IF(G122:G632="",0, INDEX(Herbs!A:A,MATCH(G122,Herbs!B:B,0)))</f>
        <v>3</v>
      </c>
      <c r="J122" s="100">
        <f t="array" ref="J122">IF(G122="","", SWITCH(INDEX(Herbs!$A:$A,MATCH(G122,Herbs!$B:$B,0)),1,1,2,3,3,9,4,36,5,180,6,1080,0)*F122)</f>
        <v>36</v>
      </c>
      <c r="K122" s="101" t="str">
        <f t="array" ref="K122">IF(G122="","",INDEX(Herbs!$G:$G,MATCH(G122,Herbs!$B:$B,0)))</f>
        <v>Balanced</v>
      </c>
      <c r="L122" s="100"/>
      <c r="M122" s="97"/>
      <c r="N122" s="98" t="str">
        <f t="array" ref="N122">IF(M122="","",INDEX(Herbs!$J:$J,MATCH(M122,Herbs!$B:$B,0)))</f>
        <v/>
      </c>
      <c r="O122" s="98">
        <f t="array" ref="O122">IF(M122:M632="",0, INDEX(Herbs!A:A,MATCH(M122,Herbs!B:B,0)))</f>
        <v>0</v>
      </c>
      <c r="P122" s="100" t="str">
        <f t="array" ref="P122">IF(M122="","", SWITCH(INDEX(Herbs!$A:$A,MATCH(M122,Herbs!$B:$B,0)),1,1,2,3,3,9,4,36,5,180,6,1080,0)*L122)</f>
        <v/>
      </c>
      <c r="Q122" s="101" t="str">
        <f t="array" ref="Q122">IF(M122="","",INDEX(Herbs!$G:$G,MATCH(M122,Herbs!$B:$B,0)))</f>
        <v/>
      </c>
      <c r="R122" s="100"/>
      <c r="S122" s="97"/>
      <c r="T122" s="98" t="str">
        <f t="array" ref="T122">IF(S122="","",INDEX(Herbs!$J:$J,MATCH(S122,Herbs!$B:$B,0)))</f>
        <v/>
      </c>
      <c r="U122" s="98">
        <f t="array" ref="U122">IF(S122:S632="",0, INDEX(Herbs!A:A,MATCH(S122,Herbs!B:B,0)))</f>
        <v>0</v>
      </c>
      <c r="V122" s="100" t="str">
        <f t="array" ref="V122">IF(S122="","", SWITCH(INDEX(Herbs!$A:$A,MATCH(S122,Herbs!$B:$B,0)),1,1,2,3,3,9,4,36,5,180,6,1080,0)*R122)</f>
        <v/>
      </c>
      <c r="W122" s="101" t="str">
        <f t="array" ref="W122">IF(S122="","",INDEX(Herbs!$G:$G,MATCH(S122,Herbs!$B:$B,0)))</f>
        <v/>
      </c>
    </row>
    <row r="123" ht="41.25" customHeight="1">
      <c r="A123" s="82" t="s">
        <v>227</v>
      </c>
      <c r="B123" s="83">
        <v>5.0</v>
      </c>
      <c r="C123" s="84" t="s">
        <v>235</v>
      </c>
      <c r="D123" s="85" t="str">
        <f>C123</f>
        <v>Azure Heart Elixir</v>
      </c>
      <c r="E123" s="85" t="s">
        <v>320</v>
      </c>
      <c r="F123" s="86">
        <v>3.0</v>
      </c>
      <c r="G123" s="87" t="s">
        <v>388</v>
      </c>
      <c r="H123" s="88" t="str">
        <f t="array" ref="H123">IF(G123="","",INDEX(Herbs!$J:$J,MATCH(G123,Herbs!$B:$B,0)))</f>
        <v/>
      </c>
      <c r="I123" s="13">
        <f t="array" ref="I123">IF(G123:G632="",0, INDEX(Herbs!A:A,MATCH(G123,Herbs!B:B,0)))</f>
        <v>4</v>
      </c>
      <c r="J123" s="89">
        <f t="array" ref="J123">IF(G123="","", SWITCH(INDEX(Herbs!$A:$A,MATCH(G123,Herbs!$B:$B,0)),1,1,2,3,3,9,4,36,5,180,6,1080,0)*F123)</f>
        <v>108</v>
      </c>
      <c r="K123" s="90" t="str">
        <f t="array" ref="K123">IF(G123="","",INDEX(Herbs!$C:$C,MATCH(G123,Herbs!$B:$B,0)))</f>
        <v>Coalescing</v>
      </c>
      <c r="L123" s="89"/>
      <c r="M123" s="91"/>
      <c r="N123" s="88" t="str">
        <f t="array" ref="N123">IF(M123="","",INDEX(Herbs!$J:$J,MATCH(M123,Herbs!$B:$B,0)))</f>
        <v/>
      </c>
      <c r="O123" s="88">
        <f t="array" ref="O123">IF(M123:M632="",0, INDEX(Herbs!A:A,MATCH(M123,Herbs!B:B,0)))</f>
        <v>0</v>
      </c>
      <c r="P123" s="89" t="str">
        <f t="array" ref="P123">IF(M123="","", SWITCH(INDEX(Herbs!$A:$A,MATCH(M123,Herbs!$B:$B,0)),1,1,2,3,3,9,4,36,5,180,6,1080,0)*L123)</f>
        <v/>
      </c>
      <c r="Q123" s="90" t="str">
        <f t="array" ref="Q123">IF(M123="","",INDEX(Herbs!$C:$C,MATCH(M123,Herbs!$B:$B,0)))</f>
        <v/>
      </c>
      <c r="R123" s="89"/>
      <c r="S123" s="91"/>
      <c r="T123" s="88" t="str">
        <f t="array" ref="T123">IF(S123="","",INDEX(Herbs!$J:$J,MATCH(S123,Herbs!$B:$B,0)))</f>
        <v/>
      </c>
      <c r="U123" s="88">
        <f t="array" ref="U123">IF(S123:S632="",0, INDEX(Herbs!A:A,MATCH(S123,Herbs!B:B,0)))</f>
        <v>0</v>
      </c>
      <c r="V123" s="89" t="str">
        <f t="array" ref="V123">IF(S123="","", SWITCH(INDEX(Herbs!$A:$A,MATCH(S123,Herbs!$B:$B,0)),1,1,2,3,3,9,4,36,5,180,6,1080,0)*R123)</f>
        <v/>
      </c>
      <c r="W123" s="90" t="str">
        <f t="array" ref="W123">IF(S123="","",INDEX(Herbs!$C:$C,MATCH(S123,Herbs!$B:$B,0)))</f>
        <v/>
      </c>
    </row>
    <row r="124" ht="41.25" customHeight="1">
      <c r="C124" s="75"/>
      <c r="D124" s="85" t="str">
        <f>C123</f>
        <v>Azure Heart Elixir</v>
      </c>
      <c r="E124" s="85" t="s">
        <v>322</v>
      </c>
      <c r="F124" s="89"/>
      <c r="G124" s="91"/>
      <c r="H124" s="88" t="str">
        <f t="array" ref="H124">IF(G124="","",INDEX(Herbs!$J:$J,MATCH(G124,Herbs!$B:$B,0)))</f>
        <v/>
      </c>
      <c r="I124" s="13">
        <f t="array" ref="I124">IF(G124:G632="",0, INDEX(Herbs!A:A,MATCH(G124,Herbs!B:B,0)))</f>
        <v>0</v>
      </c>
      <c r="J124" s="89" t="str">
        <f t="array" ref="J124">IF(G124="","", SWITCH(INDEX(Herbs!$A:$A,MATCH(G124,Herbs!$B:$B,0)),1,1,2,3,3,9,4,36,5,180,6,1080,0)*F124)</f>
        <v/>
      </c>
      <c r="K124" s="90" t="str">
        <f t="array" ref="K124">IF(G124="","",INDEX(Herbs!$C:$C,MATCH(G124,Herbs!$B:$B,0)))</f>
        <v/>
      </c>
      <c r="L124" s="89"/>
      <c r="M124" s="91"/>
      <c r="N124" s="88" t="str">
        <f t="array" ref="N124">IF(M124="","",INDEX(Herbs!$J:$J,MATCH(M124,Herbs!$B:$B,0)))</f>
        <v/>
      </c>
      <c r="O124" s="88">
        <f t="array" ref="O124">IF(M124:M632="",0, INDEX(Herbs!A:A,MATCH(M124,Herbs!B:B,0)))</f>
        <v>0</v>
      </c>
      <c r="P124" s="89" t="str">
        <f t="array" ref="P124">IF(M124="","", SWITCH(INDEX(Herbs!$A:$A,MATCH(M124,Herbs!$B:$B,0)),1,1,2,3,3,9,4,36,5,180,6,1080,0)*L124)</f>
        <v/>
      </c>
      <c r="Q124" s="90" t="str">
        <f t="array" ref="Q124">IF(M124="","",INDEX(Herbs!$C:$C,MATCH(M124,Herbs!$B:$B,0)))</f>
        <v/>
      </c>
      <c r="R124" s="89"/>
      <c r="S124" s="91"/>
      <c r="T124" s="88" t="str">
        <f t="array" ref="T124">IF(S124="","",INDEX(Herbs!$J:$J,MATCH(S124,Herbs!$B:$B,0)))</f>
        <v/>
      </c>
      <c r="U124" s="88">
        <f t="array" ref="U124">IF(S124:S632="",0, INDEX(Herbs!A:A,MATCH(S124,Herbs!B:B,0)))</f>
        <v>0</v>
      </c>
      <c r="V124" s="89" t="str">
        <f t="array" ref="V124">IF(S124="","", SWITCH(INDEX(Herbs!$A:$A,MATCH(S124,Herbs!$B:$B,0)),1,1,2,3,3,9,4,36,5,180,6,1080,0)*R124)</f>
        <v/>
      </c>
      <c r="W124" s="90" t="str">
        <f t="array" ref="W124">IF(S124="","",INDEX(Herbs!$C:$C,MATCH(S124,Herbs!$B:$B,0)))</f>
        <v/>
      </c>
    </row>
    <row r="125" ht="41.25" customHeight="1">
      <c r="C125" s="75"/>
      <c r="D125" s="85" t="str">
        <f>C123</f>
        <v>Azure Heart Elixir</v>
      </c>
      <c r="E125" s="73" t="s">
        <v>323</v>
      </c>
      <c r="F125" s="86">
        <v>3.0</v>
      </c>
      <c r="G125" s="87" t="s">
        <v>421</v>
      </c>
      <c r="H125" s="88" t="str">
        <f t="array" ref="H125">IF(G125="","",INDEX(Herbs!$J:$J,MATCH(G125,Herbs!$B:$B,0)))</f>
        <v/>
      </c>
      <c r="I125" s="13">
        <f t="array" ref="I125">IF(G125:G632="",0, INDEX(Herbs!A:A,MATCH(G125,Herbs!B:B,0)))</f>
        <v>4</v>
      </c>
      <c r="J125" s="89">
        <f t="array" ref="J125">IF(G125="","", SWITCH(INDEX(Herbs!$A:$A,MATCH(G125,Herbs!$B:$B,0)),1,1,2,3,3,9,4,36,5,180,6,1080,0)*F125)</f>
        <v>108</v>
      </c>
      <c r="K125" s="90" t="str">
        <f t="array" ref="K125">IF(G125="","",INDEX(Herbs!$E:$E,MATCH(G125,Herbs!$B:$B,0)))</f>
        <v>Calming</v>
      </c>
      <c r="L125" s="89"/>
      <c r="M125" s="91"/>
      <c r="N125" s="88" t="str">
        <f t="array" ref="N125">IF(M125="","",INDEX(Herbs!$J:$J,MATCH(M125,Herbs!$B:$B,0)))</f>
        <v/>
      </c>
      <c r="O125" s="88">
        <f t="array" ref="O125">IF(M125:M632="",0, INDEX(Herbs!A:A,MATCH(M125,Herbs!B:B,0)))</f>
        <v>0</v>
      </c>
      <c r="P125" s="89" t="str">
        <f t="array" ref="P125">IF(M125="","", SWITCH(INDEX(Herbs!$A:$A,MATCH(M125,Herbs!$B:$B,0)),1,1,2,3,3,9,4,36,5,180,6,1080,0)*L125)</f>
        <v/>
      </c>
      <c r="Q125" s="90" t="str">
        <f t="array" ref="Q125">IF(M125="","",INDEX(Herbs!$E:$E,MATCH(M125,Herbs!$B:$B,0)))</f>
        <v/>
      </c>
      <c r="R125" s="89"/>
      <c r="S125" s="91"/>
      <c r="T125" s="88" t="str">
        <f t="array" ref="T125">IF(S125="","",INDEX(Herbs!$J:$J,MATCH(S125,Herbs!$B:$B,0)))</f>
        <v/>
      </c>
      <c r="U125" s="88">
        <f t="array" ref="U125">IF(S125:S632="",0, INDEX(Herbs!A:A,MATCH(S125,Herbs!B:B,0)))</f>
        <v>0</v>
      </c>
      <c r="V125" s="89" t="str">
        <f t="array" ref="V125">IF(S125="","", SWITCH(INDEX(Herbs!$A:$A,MATCH(S125,Herbs!$B:$B,0)),1,1,2,3,3,9,4,36,5,180,6,1080,0)*R125)</f>
        <v/>
      </c>
      <c r="W125" s="90" t="str">
        <f t="array" ref="W125">IF(S125="","",INDEX(Herbs!$E:$E,MATCH(S125,Herbs!$B:$B,0)))</f>
        <v/>
      </c>
    </row>
    <row r="126" ht="41.25" customHeight="1">
      <c r="C126" s="75"/>
      <c r="D126" s="85" t="str">
        <f>C123</f>
        <v>Azure Heart Elixir</v>
      </c>
      <c r="E126" s="73" t="s">
        <v>325</v>
      </c>
      <c r="F126" s="89"/>
      <c r="G126" s="91"/>
      <c r="H126" s="88" t="str">
        <f t="array" ref="H126">IF(G126="","",INDEX(Herbs!$J:$J,MATCH(G126,Herbs!$B:$B,0)))</f>
        <v/>
      </c>
      <c r="I126" s="13">
        <f t="array" ref="I126">IF(G126:G632="",0, INDEX(Herbs!A:A,MATCH(G126,Herbs!B:B,0)))</f>
        <v>0</v>
      </c>
      <c r="J126" s="89" t="str">
        <f t="array" ref="J126">IF(G126="","", SWITCH(INDEX(Herbs!$A:$A,MATCH(G126,Herbs!$B:$B,0)),1,1,2,3,3,9,4,36,5,180,6,1080,0)*F126)</f>
        <v/>
      </c>
      <c r="K126" s="90" t="str">
        <f t="array" ref="K126">IF(G126="","",INDEX(Herbs!$E:$E,MATCH(G126,Herbs!$B:$B,0)))</f>
        <v/>
      </c>
      <c r="L126" s="89"/>
      <c r="M126" s="91"/>
      <c r="N126" s="88" t="str">
        <f t="array" ref="N126">IF(M126="","",INDEX(Herbs!$J:$J,MATCH(M126,Herbs!$B:$B,0)))</f>
        <v/>
      </c>
      <c r="O126" s="88">
        <f t="array" ref="O126">IF(M126:M632="",0, INDEX(Herbs!A:A,MATCH(M126,Herbs!B:B,0)))</f>
        <v>0</v>
      </c>
      <c r="P126" s="89" t="str">
        <f t="array" ref="P126">IF(M126="","", SWITCH(INDEX(Herbs!$A:$A,MATCH(M126,Herbs!$B:$B,0)),1,1,2,3,3,9,4,36,5,180,6,1080,0)*L126)</f>
        <v/>
      </c>
      <c r="Q126" s="90" t="str">
        <f t="array" ref="Q126">IF(M126="","",INDEX(Herbs!$E:$E,MATCH(M126,Herbs!$B:$B,0)))</f>
        <v/>
      </c>
      <c r="R126" s="89"/>
      <c r="S126" s="91"/>
      <c r="T126" s="88" t="str">
        <f t="array" ref="T126">IF(S126="","",INDEX(Herbs!$J:$J,MATCH(S126,Herbs!$B:$B,0)))</f>
        <v/>
      </c>
      <c r="U126" s="88">
        <f t="array" ref="U126">IF(S126:S632="",0, INDEX(Herbs!A:A,MATCH(S126,Herbs!B:B,0)))</f>
        <v>0</v>
      </c>
      <c r="V126" s="89" t="str">
        <f t="array" ref="V126">IF(S126="","", SWITCH(INDEX(Herbs!$A:$A,MATCH(S126,Herbs!$B:$B,0)),1,1,2,3,3,9,4,36,5,180,6,1080,0)*R126)</f>
        <v/>
      </c>
      <c r="W126" s="90" t="str">
        <f t="array" ref="W126">IF(S126="","",INDEX(Herbs!$E:$E,MATCH(S126,Herbs!$B:$B,0)))</f>
        <v/>
      </c>
    </row>
    <row r="127" ht="41.25" customHeight="1">
      <c r="A127" s="92"/>
      <c r="B127" s="92"/>
      <c r="C127" s="93"/>
      <c r="D127" s="94" t="str">
        <f>C123</f>
        <v>Azure Heart Elixir</v>
      </c>
      <c r="E127" s="95" t="s">
        <v>326</v>
      </c>
      <c r="F127" s="96">
        <v>1.0</v>
      </c>
      <c r="G127" s="97" t="s">
        <v>389</v>
      </c>
      <c r="H127" s="98" t="str">
        <f t="array" ref="H127">IF(G127="","",INDEX(Herbs!$J:$J,MATCH(G127,Herbs!$B:$B,0)))</f>
        <v/>
      </c>
      <c r="I127" s="99">
        <f t="array" ref="I127">IF(G127:G632="",0, INDEX(Herbs!A:A,MATCH(G127,Herbs!B:B,0)))</f>
        <v>4</v>
      </c>
      <c r="J127" s="100">
        <f t="array" ref="J127">IF(G127="","", SWITCH(INDEX(Herbs!$A:$A,MATCH(G127,Herbs!$B:$B,0)),1,1,2,3,3,9,4,36,5,180,6,1080,0)*F127)</f>
        <v>36</v>
      </c>
      <c r="K127" s="101" t="str">
        <f t="array" ref="K127">IF(G127="","",INDEX(Herbs!$G:$G,MATCH(G127,Herbs!$B:$B,0)))</f>
        <v>Balanced</v>
      </c>
      <c r="L127" s="100"/>
      <c r="M127" s="97"/>
      <c r="N127" s="98" t="str">
        <f t="array" ref="N127">IF(M127="","",INDEX(Herbs!$J:$J,MATCH(M127,Herbs!$B:$B,0)))</f>
        <v/>
      </c>
      <c r="O127" s="98">
        <f t="array" ref="O127">IF(M127:M632="",0, INDEX(Herbs!A:A,MATCH(M127,Herbs!B:B,0)))</f>
        <v>0</v>
      </c>
      <c r="P127" s="100" t="str">
        <f t="array" ref="P127">IF(M127="","", SWITCH(INDEX(Herbs!$A:$A,MATCH(M127,Herbs!$B:$B,0)),1,1,2,3,3,9,4,36,5,180,6,1080,0)*L127)</f>
        <v/>
      </c>
      <c r="Q127" s="101" t="str">
        <f t="array" ref="Q127">IF(M127="","",INDEX(Herbs!$G:$G,MATCH(M127,Herbs!$B:$B,0)))</f>
        <v/>
      </c>
      <c r="R127" s="100"/>
      <c r="S127" s="97"/>
      <c r="T127" s="98" t="str">
        <f t="array" ref="T127">IF(S127="","",INDEX(Herbs!$J:$J,MATCH(S127,Herbs!$B:$B,0)))</f>
        <v/>
      </c>
      <c r="U127" s="98">
        <f t="array" ref="U127">IF(S127:S632="",0, INDEX(Herbs!A:A,MATCH(S127,Herbs!B:B,0)))</f>
        <v>0</v>
      </c>
      <c r="V127" s="100" t="str">
        <f t="array" ref="V127">IF(S127="","", SWITCH(INDEX(Herbs!$A:$A,MATCH(S127,Herbs!$B:$B,0)),1,1,2,3,3,9,4,36,5,180,6,1080,0)*R127)</f>
        <v/>
      </c>
      <c r="W127" s="101" t="str">
        <f t="array" ref="W127">IF(S127="","",INDEX(Herbs!$G:$G,MATCH(S127,Herbs!$B:$B,0)))</f>
        <v/>
      </c>
    </row>
    <row r="128" ht="41.25" customHeight="1">
      <c r="A128" s="82" t="s">
        <v>227</v>
      </c>
      <c r="B128" s="83">
        <v>6.0</v>
      </c>
      <c r="C128" s="84" t="s">
        <v>237</v>
      </c>
      <c r="D128" s="85" t="str">
        <f>C128</f>
        <v>Divine Heart Elixir</v>
      </c>
      <c r="E128" s="85" t="s">
        <v>320</v>
      </c>
      <c r="F128" s="86">
        <v>7.0</v>
      </c>
      <c r="G128" s="87" t="s">
        <v>388</v>
      </c>
      <c r="H128" s="88" t="str">
        <f t="array" ref="H128">IF(G128="","",INDEX(Herbs!$J:$J,MATCH(G128,Herbs!$B:$B,0)))</f>
        <v/>
      </c>
      <c r="I128" s="13">
        <f t="array" ref="I128">IF(G128:G632="",0, INDEX(Herbs!A:A,MATCH(G128,Herbs!B:B,0)))</f>
        <v>4</v>
      </c>
      <c r="J128" s="89">
        <f t="array" ref="J128">IF(G128="","", SWITCH(INDEX(Herbs!$A:$A,MATCH(G128,Herbs!$B:$B,0)),1,1,2,3,3,9,4,36,5,180,6,1080,0)*F128)</f>
        <v>252</v>
      </c>
      <c r="K128" s="90" t="str">
        <f t="array" ref="K128">IF(G128="","",INDEX(Herbs!$C:$C,MATCH(G128,Herbs!$B:$B,0)))</f>
        <v>Coalescing</v>
      </c>
      <c r="L128" s="89"/>
      <c r="M128" s="91"/>
      <c r="N128" s="88" t="str">
        <f t="array" ref="N128">IF(M128="","",INDEX(Herbs!$J:$J,MATCH(M128,Herbs!$B:$B,0)))</f>
        <v/>
      </c>
      <c r="O128" s="88">
        <f t="array" ref="O128">IF(M128:M632="",0, INDEX(Herbs!A:A,MATCH(M128,Herbs!B:B,0)))</f>
        <v>0</v>
      </c>
      <c r="P128" s="89" t="str">
        <f t="array" ref="P128">IF(M128="","", SWITCH(INDEX(Herbs!$A:$A,MATCH(M128,Herbs!$B:$B,0)),1,1,2,3,3,9,4,36,5,180,6,1080,0)*L128)</f>
        <v/>
      </c>
      <c r="Q128" s="90" t="str">
        <f t="array" ref="Q128">IF(M128="","",INDEX(Herbs!$C:$C,MATCH(M128,Herbs!$B:$B,0)))</f>
        <v/>
      </c>
      <c r="R128" s="89"/>
      <c r="S128" s="91"/>
      <c r="T128" s="88" t="str">
        <f t="array" ref="T128">IF(S128="","",INDEX(Herbs!$J:$J,MATCH(S128,Herbs!$B:$B,0)))</f>
        <v/>
      </c>
      <c r="U128" s="88">
        <f t="array" ref="U128">IF(S128:S632="",0, INDEX(Herbs!A:A,MATCH(S128,Herbs!B:B,0)))</f>
        <v>0</v>
      </c>
      <c r="V128" s="89" t="str">
        <f t="array" ref="V128">IF(S128="","", SWITCH(INDEX(Herbs!$A:$A,MATCH(S128,Herbs!$B:$B,0)),1,1,2,3,3,9,4,36,5,180,6,1080,0)*R128)</f>
        <v/>
      </c>
      <c r="W128" s="90" t="str">
        <f t="array" ref="W128">IF(S128="","",INDEX(Herbs!$C:$C,MATCH(S128,Herbs!$B:$B,0)))</f>
        <v/>
      </c>
    </row>
    <row r="129" ht="41.25" customHeight="1">
      <c r="C129" s="75"/>
      <c r="D129" s="85" t="str">
        <f>C128</f>
        <v>Divine Heart Elixir</v>
      </c>
      <c r="E129" s="85" t="s">
        <v>322</v>
      </c>
      <c r="F129" s="89"/>
      <c r="G129" s="91"/>
      <c r="H129" s="88" t="str">
        <f t="array" ref="H129">IF(G129="","",INDEX(Herbs!$J:$J,MATCH(G129,Herbs!$B:$B,0)))</f>
        <v/>
      </c>
      <c r="I129" s="13">
        <f t="array" ref="I129">IF(G129:G632="",0, INDEX(Herbs!A:A,MATCH(G129,Herbs!B:B,0)))</f>
        <v>0</v>
      </c>
      <c r="J129" s="89" t="str">
        <f t="array" ref="J129">IF(G129="","", SWITCH(INDEX(Herbs!$A:$A,MATCH(G129,Herbs!$B:$B,0)),1,1,2,3,3,9,4,36,5,180,6,1080,0)*F129)</f>
        <v/>
      </c>
      <c r="K129" s="90" t="str">
        <f t="array" ref="K129">IF(G129="","",INDEX(Herbs!$C:$C,MATCH(G129,Herbs!$B:$B,0)))</f>
        <v/>
      </c>
      <c r="L129" s="89"/>
      <c r="M129" s="91"/>
      <c r="N129" s="88" t="str">
        <f t="array" ref="N129">IF(M129="","",INDEX(Herbs!$J:$J,MATCH(M129,Herbs!$B:$B,0)))</f>
        <v/>
      </c>
      <c r="O129" s="88">
        <f t="array" ref="O129">IF(M129:M632="",0, INDEX(Herbs!A:A,MATCH(M129,Herbs!B:B,0)))</f>
        <v>0</v>
      </c>
      <c r="P129" s="89" t="str">
        <f t="array" ref="P129">IF(M129="","", SWITCH(INDEX(Herbs!$A:$A,MATCH(M129,Herbs!$B:$B,0)),1,1,2,3,3,9,4,36,5,180,6,1080,0)*L129)</f>
        <v/>
      </c>
      <c r="Q129" s="90" t="str">
        <f t="array" ref="Q129">IF(M129="","",INDEX(Herbs!$C:$C,MATCH(M129,Herbs!$B:$B,0)))</f>
        <v/>
      </c>
      <c r="R129" s="89"/>
      <c r="S129" s="91"/>
      <c r="T129" s="88" t="str">
        <f t="array" ref="T129">IF(S129="","",INDEX(Herbs!$J:$J,MATCH(S129,Herbs!$B:$B,0)))</f>
        <v/>
      </c>
      <c r="U129" s="88">
        <f t="array" ref="U129">IF(S129:S632="",0, INDEX(Herbs!A:A,MATCH(S129,Herbs!B:B,0)))</f>
        <v>0</v>
      </c>
      <c r="V129" s="89" t="str">
        <f t="array" ref="V129">IF(S129="","", SWITCH(INDEX(Herbs!$A:$A,MATCH(S129,Herbs!$B:$B,0)),1,1,2,3,3,9,4,36,5,180,6,1080,0)*R129)</f>
        <v/>
      </c>
      <c r="W129" s="90" t="str">
        <f t="array" ref="W129">IF(S129="","",INDEX(Herbs!$C:$C,MATCH(S129,Herbs!$B:$B,0)))</f>
        <v/>
      </c>
    </row>
    <row r="130" ht="41.25" customHeight="1">
      <c r="C130" s="75"/>
      <c r="D130" s="85" t="str">
        <f>C128</f>
        <v>Divine Heart Elixir</v>
      </c>
      <c r="E130" s="73" t="s">
        <v>323</v>
      </c>
      <c r="F130" s="86">
        <v>1.0</v>
      </c>
      <c r="G130" s="87" t="s">
        <v>422</v>
      </c>
      <c r="H130" s="88" t="str">
        <f t="array" ref="H130">IF(G130="","",INDEX(Herbs!$J:$J,MATCH(G130,Herbs!$B:$B,0)))</f>
        <v/>
      </c>
      <c r="I130" s="13">
        <f t="array" ref="I130">IF(G130:G632="",0, INDEX(Herbs!A:A,MATCH(G130,Herbs!B:B,0)))</f>
        <v>5</v>
      </c>
      <c r="J130" s="89">
        <f t="array" ref="J130">IF(G130="","", SWITCH(INDEX(Herbs!$A:$A,MATCH(G130,Herbs!$B:$B,0)),1,1,2,3,3,9,4,36,5,180,6,1080,0)*F130)</f>
        <v>180</v>
      </c>
      <c r="K130" s="90" t="str">
        <f t="array" ref="K130">IF(G130="","",INDEX(Herbs!$E:$E,MATCH(G130,Herbs!$B:$B,0)))</f>
        <v>Calming</v>
      </c>
      <c r="L130" s="89"/>
      <c r="M130" s="91"/>
      <c r="N130" s="88" t="str">
        <f t="array" ref="N130">IF(M130="","",INDEX(Herbs!$J:$J,MATCH(M130,Herbs!$B:$B,0)))</f>
        <v/>
      </c>
      <c r="O130" s="88">
        <f t="array" ref="O130">IF(M130:M632="",0, INDEX(Herbs!A:A,MATCH(M130,Herbs!B:B,0)))</f>
        <v>0</v>
      </c>
      <c r="P130" s="89" t="str">
        <f t="array" ref="P130">IF(M130="","", SWITCH(INDEX(Herbs!$A:$A,MATCH(M130,Herbs!$B:$B,0)),1,1,2,3,3,9,4,36,5,180,6,1080,0)*L130)</f>
        <v/>
      </c>
      <c r="Q130" s="90" t="str">
        <f t="array" ref="Q130">IF(M130="","",INDEX(Herbs!$E:$E,MATCH(M130,Herbs!$B:$B,0)))</f>
        <v/>
      </c>
      <c r="R130" s="89"/>
      <c r="S130" s="91"/>
      <c r="T130" s="88" t="str">
        <f t="array" ref="T130">IF(S130="","",INDEX(Herbs!$J:$J,MATCH(S130,Herbs!$B:$B,0)))</f>
        <v/>
      </c>
      <c r="U130" s="88">
        <f t="array" ref="U130">IF(S130:S632="",0, INDEX(Herbs!A:A,MATCH(S130,Herbs!B:B,0)))</f>
        <v>0</v>
      </c>
      <c r="V130" s="89" t="str">
        <f t="array" ref="V130">IF(S130="","", SWITCH(INDEX(Herbs!$A:$A,MATCH(S130,Herbs!$B:$B,0)),1,1,2,3,3,9,4,36,5,180,6,1080,0)*R130)</f>
        <v/>
      </c>
      <c r="W130" s="90" t="str">
        <f t="array" ref="W130">IF(S130="","",INDEX(Herbs!$E:$E,MATCH(S130,Herbs!$B:$B,0)))</f>
        <v/>
      </c>
    </row>
    <row r="131" ht="41.25" customHeight="1">
      <c r="C131" s="75"/>
      <c r="D131" s="85" t="str">
        <f>C128</f>
        <v>Divine Heart Elixir</v>
      </c>
      <c r="E131" s="73" t="s">
        <v>325</v>
      </c>
      <c r="F131" s="89"/>
      <c r="G131" s="91"/>
      <c r="H131" s="88" t="str">
        <f t="array" ref="H131">IF(G131="","",INDEX(Herbs!$J:$J,MATCH(G131,Herbs!$B:$B,0)))</f>
        <v/>
      </c>
      <c r="I131" s="13">
        <f t="array" ref="I131">IF(G131:G632="",0, INDEX(Herbs!A:A,MATCH(G131,Herbs!B:B,0)))</f>
        <v>0</v>
      </c>
      <c r="J131" s="89" t="str">
        <f t="array" ref="J131">IF(G131="","", SWITCH(INDEX(Herbs!$A:$A,MATCH(G131,Herbs!$B:$B,0)),1,1,2,3,3,9,4,36,5,180,6,1080,0)*F131)</f>
        <v/>
      </c>
      <c r="K131" s="90" t="str">
        <f t="array" ref="K131">IF(G131="","",INDEX(Herbs!$E:$E,MATCH(G131,Herbs!$B:$B,0)))</f>
        <v/>
      </c>
      <c r="L131" s="89"/>
      <c r="M131" s="91"/>
      <c r="N131" s="88" t="str">
        <f t="array" ref="N131">IF(M131="","",INDEX(Herbs!$J:$J,MATCH(M131,Herbs!$B:$B,0)))</f>
        <v/>
      </c>
      <c r="O131" s="88">
        <f t="array" ref="O131">IF(M131:M632="",0, INDEX(Herbs!A:A,MATCH(M131,Herbs!B:B,0)))</f>
        <v>0</v>
      </c>
      <c r="P131" s="89" t="str">
        <f t="array" ref="P131">IF(M131="","", SWITCH(INDEX(Herbs!$A:$A,MATCH(M131,Herbs!$B:$B,0)),1,1,2,3,3,9,4,36,5,180,6,1080,0)*L131)</f>
        <v/>
      </c>
      <c r="Q131" s="90" t="str">
        <f t="array" ref="Q131">IF(M131="","",INDEX(Herbs!$E:$E,MATCH(M131,Herbs!$B:$B,0)))</f>
        <v/>
      </c>
      <c r="R131" s="89"/>
      <c r="S131" s="91"/>
      <c r="T131" s="88" t="str">
        <f t="array" ref="T131">IF(S131="","",INDEX(Herbs!$J:$J,MATCH(S131,Herbs!$B:$B,0)))</f>
        <v/>
      </c>
      <c r="U131" s="88">
        <f t="array" ref="U131">IF(S131:S632="",0, INDEX(Herbs!A:A,MATCH(S131,Herbs!B:B,0)))</f>
        <v>0</v>
      </c>
      <c r="V131" s="89" t="str">
        <f t="array" ref="V131">IF(S131="","", SWITCH(INDEX(Herbs!$A:$A,MATCH(S131,Herbs!$B:$B,0)),1,1,2,3,3,9,4,36,5,180,6,1080,0)*R131)</f>
        <v/>
      </c>
      <c r="W131" s="90" t="str">
        <f t="array" ref="W131">IF(S131="","",INDEX(Herbs!$E:$E,MATCH(S131,Herbs!$B:$B,0)))</f>
        <v/>
      </c>
    </row>
    <row r="132" ht="41.25" customHeight="1">
      <c r="A132" s="92"/>
      <c r="B132" s="92"/>
      <c r="C132" s="93"/>
      <c r="D132" s="94" t="str">
        <f>C128</f>
        <v>Divine Heart Elixir</v>
      </c>
      <c r="E132" s="95" t="s">
        <v>326</v>
      </c>
      <c r="F132" s="96">
        <v>1.0</v>
      </c>
      <c r="G132" s="97" t="s">
        <v>386</v>
      </c>
      <c r="H132" s="98" t="str">
        <f t="array" ref="H132">IF(G132="","",INDEX(Herbs!$J:$J,MATCH(G132,Herbs!$B:$B,0)))</f>
        <v/>
      </c>
      <c r="I132" s="99">
        <f t="array" ref="I132">IF(G132:G632="",0, INDEX(Herbs!A:A,MATCH(G132,Herbs!B:B,0)))</f>
        <v>4</v>
      </c>
      <c r="J132" s="100">
        <f t="array" ref="J132">IF(G132="","", SWITCH(INDEX(Herbs!$A:$A,MATCH(G132,Herbs!$B:$B,0)),1,1,2,3,3,9,4,36,5,180,6,1080,0)*F132)</f>
        <v>36</v>
      </c>
      <c r="K132" s="101" t="str">
        <f t="array" ref="K132">IF(G132="","",INDEX(Herbs!$G:$G,MATCH(G132,Herbs!$B:$B,0)))</f>
        <v>Cold</v>
      </c>
      <c r="L132" s="100"/>
      <c r="M132" s="97"/>
      <c r="N132" s="98" t="str">
        <f t="array" ref="N132">IF(M132="","",INDEX(Herbs!$J:$J,MATCH(M132,Herbs!$B:$B,0)))</f>
        <v/>
      </c>
      <c r="O132" s="98">
        <f t="array" ref="O132">IF(M132:M632="",0, INDEX(Herbs!A:A,MATCH(M132,Herbs!B:B,0)))</f>
        <v>0</v>
      </c>
      <c r="P132" s="100" t="str">
        <f t="array" ref="P132">IF(M132="","", SWITCH(INDEX(Herbs!$A:$A,MATCH(M132,Herbs!$B:$B,0)),1,1,2,3,3,9,4,36,5,180,6,1080,0)*L132)</f>
        <v/>
      </c>
      <c r="Q132" s="101" t="str">
        <f t="array" ref="Q132">IF(M132="","",INDEX(Herbs!$G:$G,MATCH(M132,Herbs!$B:$B,0)))</f>
        <v/>
      </c>
      <c r="R132" s="100"/>
      <c r="S132" s="97"/>
      <c r="T132" s="98" t="str">
        <f t="array" ref="T132">IF(S132="","",INDEX(Herbs!$J:$J,MATCH(S132,Herbs!$B:$B,0)))</f>
        <v/>
      </c>
      <c r="U132" s="98">
        <f t="array" ref="U132">IF(S132:S632="",0, INDEX(Herbs!A:A,MATCH(S132,Herbs!B:B,0)))</f>
        <v>0</v>
      </c>
      <c r="V132" s="100" t="str">
        <f t="array" ref="V132">IF(S132="","", SWITCH(INDEX(Herbs!$A:$A,MATCH(S132,Herbs!$B:$B,0)),1,1,2,3,3,9,4,36,5,180,6,1080,0)*R132)</f>
        <v/>
      </c>
      <c r="W132" s="101" t="str">
        <f t="array" ref="W132">IF(S132="","",INDEX(Herbs!$G:$G,MATCH(S132,Herbs!$B:$B,0)))</f>
        <v/>
      </c>
    </row>
    <row r="133" ht="41.25" customHeight="1">
      <c r="A133" s="82" t="s">
        <v>115</v>
      </c>
      <c r="B133" s="83">
        <v>3.0</v>
      </c>
      <c r="C133" s="84" t="s">
        <v>114</v>
      </c>
      <c r="D133" s="85" t="str">
        <f>C133</f>
        <v>Foundation Elixir</v>
      </c>
      <c r="E133" s="85" t="s">
        <v>320</v>
      </c>
      <c r="F133" s="86">
        <v>3.0</v>
      </c>
      <c r="G133" s="87" t="s">
        <v>353</v>
      </c>
      <c r="H133" s="88" t="str">
        <f t="array" ref="H133">IF(G133="","",INDEX(Herbs!$J:$J,MATCH(G133,Herbs!$B:$B,0)))</f>
        <v/>
      </c>
      <c r="I133" s="13">
        <f t="array" ref="I133">IF(G133:G632="",0, INDEX(Herbs!A:A,MATCH(G133,Herbs!B:B,0)))</f>
        <v>3</v>
      </c>
      <c r="J133" s="89">
        <f t="array" ref="J133">IF(G133="","", SWITCH(INDEX(Herbs!$A:$A,MATCH(G133,Herbs!$B:$B,0)),1,1,2,3,3,9,4,36,5,180,6,1080,0)*F133)</f>
        <v>27</v>
      </c>
      <c r="K133" s="90" t="str">
        <f t="array" ref="K133">IF(G133="","",INDEX(Herbs!$C:$C,MATCH(G133,Herbs!$B:$B,0)))</f>
        <v>Agitating</v>
      </c>
      <c r="L133" s="86">
        <v>3.0</v>
      </c>
      <c r="M133" s="87" t="s">
        <v>353</v>
      </c>
      <c r="N133" s="88" t="str">
        <f t="array" ref="N133">IF(M133="","",INDEX(Herbs!$J:$J,MATCH(M133,Herbs!$B:$B,0)))</f>
        <v/>
      </c>
      <c r="O133" s="88">
        <f t="array" ref="O133">IF(M133:M632="",0, INDEX(Herbs!A:A,MATCH(M133,Herbs!B:B,0)))</f>
        <v>3</v>
      </c>
      <c r="P133" s="89">
        <f t="array" ref="P133">IF(M133="","", SWITCH(INDEX(Herbs!$A:$A,MATCH(M133,Herbs!$B:$B,0)),1,1,2,3,3,9,4,36,5,180,6,1080,0)*L133)</f>
        <v>27</v>
      </c>
      <c r="Q133" s="90" t="str">
        <f t="array" ref="Q133">IF(M133="","",INDEX(Herbs!$C:$C,MATCH(M133,Herbs!$B:$B,0)))</f>
        <v>Agitating</v>
      </c>
      <c r="R133" s="89"/>
      <c r="S133" s="91"/>
      <c r="T133" s="88" t="str">
        <f t="array" ref="T133">IF(S133="","",INDEX(Herbs!$J:$J,MATCH(S133,Herbs!$B:$B,0)))</f>
        <v/>
      </c>
      <c r="U133" s="88">
        <f t="array" ref="U133">IF(S133:S632="",0, INDEX(Herbs!A:A,MATCH(S133,Herbs!B:B,0)))</f>
        <v>0</v>
      </c>
      <c r="V133" s="89" t="str">
        <f t="array" ref="V133">IF(S133="","", SWITCH(INDEX(Herbs!$A:$A,MATCH(S133,Herbs!$B:$B,0)),1,1,2,3,3,9,4,36,5,180,6,1080,0)*R133)</f>
        <v/>
      </c>
      <c r="W133" s="90" t="str">
        <f t="array" ref="W133">IF(S133="","",INDEX(Herbs!$C:$C,MATCH(S133,Herbs!$B:$B,0)))</f>
        <v/>
      </c>
    </row>
    <row r="134" ht="41.25" customHeight="1">
      <c r="C134" s="75"/>
      <c r="D134" s="85" t="str">
        <f>C133</f>
        <v>Foundation Elixir</v>
      </c>
      <c r="E134" s="85" t="s">
        <v>322</v>
      </c>
      <c r="F134" s="89"/>
      <c r="G134" s="91"/>
      <c r="H134" s="88" t="str">
        <f t="array" ref="H134">IF(G134="","",INDEX(Herbs!$J:$J,MATCH(G134,Herbs!$B:$B,0)))</f>
        <v/>
      </c>
      <c r="I134" s="13">
        <f t="array" ref="I134">IF(G134:G632="",0, INDEX(Herbs!A:A,MATCH(G134,Herbs!B:B,0)))</f>
        <v>0</v>
      </c>
      <c r="J134" s="89" t="str">
        <f t="array" ref="J134">IF(G134="","", SWITCH(INDEX(Herbs!$A:$A,MATCH(G134,Herbs!$B:$B,0)),1,1,2,3,3,9,4,36,5,180,6,1080,0)*F134)</f>
        <v/>
      </c>
      <c r="K134" s="90" t="str">
        <f t="array" ref="K134">IF(G134="","",INDEX(Herbs!$C:$C,MATCH(G134,Herbs!$B:$B,0)))</f>
        <v/>
      </c>
      <c r="L134" s="89"/>
      <c r="M134" s="91"/>
      <c r="N134" s="88" t="str">
        <f t="array" ref="N134">IF(M134="","",INDEX(Herbs!$J:$J,MATCH(M134,Herbs!$B:$B,0)))</f>
        <v/>
      </c>
      <c r="O134" s="88">
        <f t="array" ref="O134">IF(M134:M632="",0, INDEX(Herbs!A:A,MATCH(M134,Herbs!B:B,0)))</f>
        <v>0</v>
      </c>
      <c r="P134" s="89" t="str">
        <f t="array" ref="P134">IF(M134="","", SWITCH(INDEX(Herbs!$A:$A,MATCH(M134,Herbs!$B:$B,0)),1,1,2,3,3,9,4,36,5,180,6,1080,0)*L134)</f>
        <v/>
      </c>
      <c r="Q134" s="90" t="str">
        <f t="array" ref="Q134">IF(M134="","",INDEX(Herbs!$C:$C,MATCH(M134,Herbs!$B:$B,0)))</f>
        <v/>
      </c>
      <c r="R134" s="89"/>
      <c r="S134" s="91"/>
      <c r="T134" s="88" t="str">
        <f t="array" ref="T134">IF(S134="","",INDEX(Herbs!$J:$J,MATCH(S134,Herbs!$B:$B,0)))</f>
        <v/>
      </c>
      <c r="U134" s="88">
        <f t="array" ref="U134">IF(S134:S632="",0, INDEX(Herbs!A:A,MATCH(S134,Herbs!B:B,0)))</f>
        <v>0</v>
      </c>
      <c r="V134" s="89" t="str">
        <f t="array" ref="V134">IF(S134="","", SWITCH(INDEX(Herbs!$A:$A,MATCH(S134,Herbs!$B:$B,0)),1,1,2,3,3,9,4,36,5,180,6,1080,0)*R134)</f>
        <v/>
      </c>
      <c r="W134" s="90" t="str">
        <f t="array" ref="W134">IF(S134="","",INDEX(Herbs!$C:$C,MATCH(S134,Herbs!$B:$B,0)))</f>
        <v/>
      </c>
    </row>
    <row r="135" ht="41.25" customHeight="1">
      <c r="C135" s="75"/>
      <c r="D135" s="85" t="str">
        <f>C133</f>
        <v>Foundation Elixir</v>
      </c>
      <c r="E135" s="73" t="s">
        <v>323</v>
      </c>
      <c r="F135" s="86">
        <v>1.0</v>
      </c>
      <c r="G135" s="87" t="s">
        <v>364</v>
      </c>
      <c r="H135" s="88" t="str">
        <f t="array" ref="H135">IF(G135="","",INDEX(Herbs!$J:$J,MATCH(G135,Herbs!$B:$B,0)))</f>
        <v/>
      </c>
      <c r="I135" s="13">
        <f t="array" ref="I135">IF(G135:G632="",0, INDEX(Herbs!A:A,MATCH(G135,Herbs!B:B,0)))</f>
        <v>3</v>
      </c>
      <c r="J135" s="89">
        <f t="array" ref="J135">IF(G135="","", SWITCH(INDEX(Herbs!$A:$A,MATCH(G135,Herbs!$B:$B,0)),1,1,2,3,3,9,4,36,5,180,6,1080,0)*F135)</f>
        <v>9</v>
      </c>
      <c r="K135" s="90" t="str">
        <f t="array" ref="K135">IF(G135="","",INDEX(Herbs!$E:$E,MATCH(G135,Herbs!$B:$B,0)))</f>
        <v>Sealing</v>
      </c>
      <c r="L135" s="86">
        <v>1.0</v>
      </c>
      <c r="M135" s="87" t="s">
        <v>364</v>
      </c>
      <c r="N135" s="88" t="str">
        <f t="array" ref="N135">IF(M135="","",INDEX(Herbs!$J:$J,MATCH(M135,Herbs!$B:$B,0)))</f>
        <v/>
      </c>
      <c r="O135" s="88">
        <f t="array" ref="O135">IF(M135:M632="",0, INDEX(Herbs!A:A,MATCH(M135,Herbs!B:B,0)))</f>
        <v>3</v>
      </c>
      <c r="P135" s="89">
        <f t="array" ref="P135">IF(M135="","", SWITCH(INDEX(Herbs!$A:$A,MATCH(M135,Herbs!$B:$B,0)),1,1,2,3,3,9,4,36,5,180,6,1080,0)*L135)</f>
        <v>9</v>
      </c>
      <c r="Q135" s="90" t="str">
        <f t="array" ref="Q135">IF(M135="","",INDEX(Herbs!$E:$E,MATCH(M135,Herbs!$B:$B,0)))</f>
        <v>Sealing</v>
      </c>
      <c r="R135" s="89"/>
      <c r="S135" s="91"/>
      <c r="T135" s="88" t="str">
        <f t="array" ref="T135">IF(S135="","",INDEX(Herbs!$J:$J,MATCH(S135,Herbs!$B:$B,0)))</f>
        <v/>
      </c>
      <c r="U135" s="88">
        <f t="array" ref="U135">IF(S135:S632="",0, INDEX(Herbs!A:A,MATCH(S135,Herbs!B:B,0)))</f>
        <v>0</v>
      </c>
      <c r="V135" s="89" t="str">
        <f t="array" ref="V135">IF(S135="","", SWITCH(INDEX(Herbs!$A:$A,MATCH(S135,Herbs!$B:$B,0)),1,1,2,3,3,9,4,36,5,180,6,1080,0)*R135)</f>
        <v/>
      </c>
      <c r="W135" s="90" t="str">
        <f t="array" ref="W135">IF(S135="","",INDEX(Herbs!$E:$E,MATCH(S135,Herbs!$B:$B,0)))</f>
        <v/>
      </c>
    </row>
    <row r="136" ht="41.25" customHeight="1">
      <c r="C136" s="75"/>
      <c r="D136" s="85" t="str">
        <f>C133</f>
        <v>Foundation Elixir</v>
      </c>
      <c r="E136" s="73" t="s">
        <v>325</v>
      </c>
      <c r="F136" s="86">
        <v>3.0</v>
      </c>
      <c r="G136" s="87" t="s">
        <v>330</v>
      </c>
      <c r="H136" s="88" t="str">
        <f t="array" ref="H136">IF(G136="","",INDEX(Herbs!$J:$J,MATCH(G136,Herbs!$B:$B,0)))</f>
        <v/>
      </c>
      <c r="I136" s="13">
        <f t="array" ref="I136">IF(G136:G632="",0, INDEX(Herbs!A:A,MATCH(G136,Herbs!B:B,0)))</f>
        <v>2</v>
      </c>
      <c r="J136" s="89">
        <f t="array" ref="J136">IF(G136="","", SWITCH(INDEX(Herbs!$A:$A,MATCH(G136,Herbs!$B:$B,0)),1,1,2,3,3,9,4,36,5,180,6,1080,0)*F136)</f>
        <v>9</v>
      </c>
      <c r="K136" s="90" t="str">
        <f t="array" ref="K136">IF(G136="","",INDEX(Herbs!$E:$E,MATCH(G136,Herbs!$B:$B,0)))</f>
        <v>Harmonizing</v>
      </c>
      <c r="L136" s="86">
        <v>1.0</v>
      </c>
      <c r="M136" s="87" t="s">
        <v>354</v>
      </c>
      <c r="N136" s="88" t="str">
        <f t="array" ref="N136">IF(M136="","",INDEX(Herbs!$J:$J,MATCH(M136,Herbs!$B:$B,0)))</f>
        <v/>
      </c>
      <c r="O136" s="88">
        <f t="array" ref="O136">IF(M136:M632="",0, INDEX(Herbs!A:A,MATCH(M136,Herbs!B:B,0)))</f>
        <v>3</v>
      </c>
      <c r="P136" s="89">
        <f t="array" ref="P136">IF(M136="","", SWITCH(INDEX(Herbs!$A:$A,MATCH(M136,Herbs!$B:$B,0)),1,1,2,3,3,9,4,36,5,180,6,1080,0)*L136)</f>
        <v>9</v>
      </c>
      <c r="Q136" s="90" t="str">
        <f t="array" ref="Q136">IF(M136="","",INDEX(Herbs!$E:$E,MATCH(M136,Herbs!$B:$B,0)))</f>
        <v>Harmonizing</v>
      </c>
      <c r="R136" s="89"/>
      <c r="S136" s="91"/>
      <c r="T136" s="88" t="str">
        <f t="array" ref="T136">IF(S136="","",INDEX(Herbs!$J:$J,MATCH(S136,Herbs!$B:$B,0)))</f>
        <v/>
      </c>
      <c r="U136" s="88">
        <f t="array" ref="U136">IF(S136:S632="",0, INDEX(Herbs!A:A,MATCH(S136,Herbs!B:B,0)))</f>
        <v>0</v>
      </c>
      <c r="V136" s="89" t="str">
        <f t="array" ref="V136">IF(S136="","", SWITCH(INDEX(Herbs!$A:$A,MATCH(S136,Herbs!$B:$B,0)),1,1,2,3,3,9,4,36,5,180,6,1080,0)*R136)</f>
        <v/>
      </c>
      <c r="W136" s="90" t="str">
        <f t="array" ref="W136">IF(S136="","",INDEX(Herbs!$E:$E,MATCH(S136,Herbs!$B:$B,0)))</f>
        <v/>
      </c>
    </row>
    <row r="137" ht="41.25" customHeight="1">
      <c r="A137" s="92"/>
      <c r="B137" s="92"/>
      <c r="C137" s="93"/>
      <c r="D137" s="94" t="str">
        <f>C133</f>
        <v>Foundation Elixir</v>
      </c>
      <c r="E137" s="95" t="s">
        <v>326</v>
      </c>
      <c r="F137" s="96">
        <v>3.0</v>
      </c>
      <c r="G137" s="97" t="s">
        <v>330</v>
      </c>
      <c r="H137" s="98" t="str">
        <f t="array" ref="H137">IF(G137="","",INDEX(Herbs!$J:$J,MATCH(G137,Herbs!$B:$B,0)))</f>
        <v/>
      </c>
      <c r="I137" s="99">
        <f t="array" ref="I137">IF(G137:G632="",0, INDEX(Herbs!A:A,MATCH(G137,Herbs!B:B,0)))</f>
        <v>2</v>
      </c>
      <c r="J137" s="100">
        <f t="array" ref="J137">IF(G137="","", SWITCH(INDEX(Herbs!$A:$A,MATCH(G137,Herbs!$B:$B,0)),1,1,2,3,3,9,4,36,5,180,6,1080,0)*F137)</f>
        <v>9</v>
      </c>
      <c r="K137" s="101" t="str">
        <f t="array" ref="K137">IF(G137="","",INDEX(Herbs!$G:$G,MATCH(G137,Herbs!$B:$B,0)))</f>
        <v>Balanced</v>
      </c>
      <c r="L137" s="96">
        <v>1.0</v>
      </c>
      <c r="M137" s="97" t="s">
        <v>355</v>
      </c>
      <c r="N137" s="98" t="str">
        <f t="array" ref="N137">IF(M137="","",INDEX(Herbs!$J:$J,MATCH(M137,Herbs!$B:$B,0)))</f>
        <v/>
      </c>
      <c r="O137" s="98">
        <f t="array" ref="O137">IF(M137:M632="",0, INDEX(Herbs!A:A,MATCH(M137,Herbs!B:B,0)))</f>
        <v>3</v>
      </c>
      <c r="P137" s="100">
        <f t="array" ref="P137">IF(M137="","", SWITCH(INDEX(Herbs!$A:$A,MATCH(M137,Herbs!$B:$B,0)),1,1,2,3,3,9,4,36,5,180,6,1080,0)*L137)</f>
        <v>9</v>
      </c>
      <c r="Q137" s="101" t="str">
        <f t="array" ref="Q137">IF(M137="","",INDEX(Herbs!$G:$G,MATCH(M137,Herbs!$B:$B,0)))</f>
        <v>Cold</v>
      </c>
      <c r="R137" s="100"/>
      <c r="S137" s="97"/>
      <c r="T137" s="98" t="str">
        <f t="array" ref="T137">IF(S137="","",INDEX(Herbs!$J:$J,MATCH(S137,Herbs!$B:$B,0)))</f>
        <v/>
      </c>
      <c r="U137" s="98">
        <f t="array" ref="U137">IF(S137:S632="",0, INDEX(Herbs!A:A,MATCH(S137,Herbs!B:B,0)))</f>
        <v>0</v>
      </c>
      <c r="V137" s="100" t="str">
        <f t="array" ref="V137">IF(S137="","", SWITCH(INDEX(Herbs!$A:$A,MATCH(S137,Herbs!$B:$B,0)),1,1,2,3,3,9,4,36,5,180,6,1080,0)*R137)</f>
        <v/>
      </c>
      <c r="W137" s="101" t="str">
        <f t="array" ref="W137">IF(S137="","",INDEX(Herbs!$G:$G,MATCH(S137,Herbs!$B:$B,0)))</f>
        <v/>
      </c>
    </row>
    <row r="138" ht="41.25" customHeight="1">
      <c r="A138" s="82" t="s">
        <v>115</v>
      </c>
      <c r="B138" s="83">
        <v>3.0</v>
      </c>
      <c r="C138" s="84" t="s">
        <v>122</v>
      </c>
      <c r="D138" s="85" t="str">
        <f>C138</f>
        <v>Metal Core Elixir</v>
      </c>
      <c r="E138" s="85" t="s">
        <v>320</v>
      </c>
      <c r="F138" s="86">
        <v>1.0</v>
      </c>
      <c r="G138" s="87" t="s">
        <v>334</v>
      </c>
      <c r="H138" s="88" t="str">
        <f t="array" ref="H138">IF(G138="","",INDEX(Herbs!$J:$J,MATCH(G138,Herbs!$B:$B,0)))</f>
        <v/>
      </c>
      <c r="I138" s="13">
        <f t="array" ref="I138">IF(G138:G632="",0, INDEX(Herbs!A:A,MATCH(G138,Herbs!B:B,0)))</f>
        <v>3</v>
      </c>
      <c r="J138" s="89">
        <f t="array" ref="J138">IF(G138="","", SWITCH(INDEX(Herbs!$A:$A,MATCH(G138,Herbs!$B:$B,0)),1,1,2,3,3,9,4,36,5,180,6,1080,0)*F138)</f>
        <v>9</v>
      </c>
      <c r="K138" s="90" t="str">
        <f t="array" ref="K138">IF(G138="","",INDEX(Herbs!$C:$C,MATCH(G138,Herbs!$B:$B,0)))</f>
        <v>Agitating</v>
      </c>
      <c r="L138" s="89"/>
      <c r="M138" s="91"/>
      <c r="N138" s="88" t="str">
        <f t="array" ref="N138">IF(M138="","",INDEX(Herbs!$J:$J,MATCH(M138,Herbs!$B:$B,0)))</f>
        <v/>
      </c>
      <c r="O138" s="88">
        <f t="array" ref="O138">IF(M138:M632="",0, INDEX(Herbs!A:A,MATCH(M138,Herbs!B:B,0)))</f>
        <v>0</v>
      </c>
      <c r="P138" s="89" t="str">
        <f t="array" ref="P138">IF(M138="","", SWITCH(INDEX(Herbs!$A:$A,MATCH(M138,Herbs!$B:$B,0)),1,1,2,3,3,9,4,36,5,180,6,1080,0)*L138)</f>
        <v/>
      </c>
      <c r="Q138" s="90" t="str">
        <f t="array" ref="Q138">IF(M138="","",INDEX(Herbs!$C:$C,MATCH(M138,Herbs!$B:$B,0)))</f>
        <v/>
      </c>
      <c r="R138" s="89"/>
      <c r="S138" s="91"/>
      <c r="T138" s="88" t="str">
        <f t="array" ref="T138">IF(S138="","",INDEX(Herbs!$J:$J,MATCH(S138,Herbs!$B:$B,0)))</f>
        <v/>
      </c>
      <c r="U138" s="88">
        <f t="array" ref="U138">IF(S138:S632="",0, INDEX(Herbs!A:A,MATCH(S138,Herbs!B:B,0)))</f>
        <v>0</v>
      </c>
      <c r="V138" s="89" t="str">
        <f t="array" ref="V138">IF(S138="","", SWITCH(INDEX(Herbs!$A:$A,MATCH(S138,Herbs!$B:$B,0)),1,1,2,3,3,9,4,36,5,180,6,1080,0)*R138)</f>
        <v/>
      </c>
      <c r="W138" s="90" t="str">
        <f t="array" ref="W138">IF(S138="","",INDEX(Herbs!$C:$C,MATCH(S138,Herbs!$B:$B,0)))</f>
        <v/>
      </c>
    </row>
    <row r="139" ht="41.25" customHeight="1">
      <c r="C139" s="75"/>
      <c r="D139" s="85" t="str">
        <f>C138</f>
        <v>Metal Core Elixir</v>
      </c>
      <c r="E139" s="85" t="s">
        <v>322</v>
      </c>
      <c r="F139" s="89"/>
      <c r="G139" s="91"/>
      <c r="H139" s="88" t="str">
        <f t="array" ref="H139">IF(G139="","",INDEX(Herbs!$J:$J,MATCH(G139,Herbs!$B:$B,0)))</f>
        <v/>
      </c>
      <c r="I139" s="13">
        <f t="array" ref="I139">IF(G139:G632="",0, INDEX(Herbs!A:A,MATCH(G139,Herbs!B:B,0)))</f>
        <v>0</v>
      </c>
      <c r="J139" s="89" t="str">
        <f t="array" ref="J139">IF(G139="","", SWITCH(INDEX(Herbs!$A:$A,MATCH(G139,Herbs!$B:$B,0)),1,1,2,3,3,9,4,36,5,180,6,1080,0)*F139)</f>
        <v/>
      </c>
      <c r="K139" s="90" t="str">
        <f t="array" ref="K139">IF(G139="","",INDEX(Herbs!$C:$C,MATCH(G139,Herbs!$B:$B,0)))</f>
        <v/>
      </c>
      <c r="L139" s="89"/>
      <c r="M139" s="91"/>
      <c r="N139" s="88" t="str">
        <f t="array" ref="N139">IF(M139="","",INDEX(Herbs!$J:$J,MATCH(M139,Herbs!$B:$B,0)))</f>
        <v/>
      </c>
      <c r="O139" s="88">
        <f t="array" ref="O139">IF(M139:M632="",0, INDEX(Herbs!A:A,MATCH(M139,Herbs!B:B,0)))</f>
        <v>0</v>
      </c>
      <c r="P139" s="89" t="str">
        <f t="array" ref="P139">IF(M139="","", SWITCH(INDEX(Herbs!$A:$A,MATCH(M139,Herbs!$B:$B,0)),1,1,2,3,3,9,4,36,5,180,6,1080,0)*L139)</f>
        <v/>
      </c>
      <c r="Q139" s="90" t="str">
        <f t="array" ref="Q139">IF(M139="","",INDEX(Herbs!$C:$C,MATCH(M139,Herbs!$B:$B,0)))</f>
        <v/>
      </c>
      <c r="R139" s="89"/>
      <c r="S139" s="91"/>
      <c r="T139" s="88" t="str">
        <f t="array" ref="T139">IF(S139="","",INDEX(Herbs!$J:$J,MATCH(S139,Herbs!$B:$B,0)))</f>
        <v/>
      </c>
      <c r="U139" s="88">
        <f t="array" ref="U139">IF(S139:S632="",0, INDEX(Herbs!A:A,MATCH(S139,Herbs!B:B,0)))</f>
        <v>0</v>
      </c>
      <c r="V139" s="89" t="str">
        <f t="array" ref="V139">IF(S139="","", SWITCH(INDEX(Herbs!$A:$A,MATCH(S139,Herbs!$B:$B,0)),1,1,2,3,3,9,4,36,5,180,6,1080,0)*R139)</f>
        <v/>
      </c>
      <c r="W139" s="90" t="str">
        <f t="array" ref="W139">IF(S139="","",INDEX(Herbs!$C:$C,MATCH(S139,Herbs!$B:$B,0)))</f>
        <v/>
      </c>
    </row>
    <row r="140" ht="41.25" customHeight="1">
      <c r="C140" s="75"/>
      <c r="D140" s="85" t="str">
        <f>C138</f>
        <v>Metal Core Elixir</v>
      </c>
      <c r="E140" s="73" t="s">
        <v>323</v>
      </c>
      <c r="F140" s="86">
        <v>2.0</v>
      </c>
      <c r="G140" s="87" t="s">
        <v>335</v>
      </c>
      <c r="H140" s="88" t="str">
        <f t="array" ref="H140">IF(G140="","",INDEX(Herbs!$J:$J,MATCH(G140,Herbs!$B:$B,0)))</f>
        <v/>
      </c>
      <c r="I140" s="13">
        <f t="array" ref="I140">IF(G140:G632="",0, INDEX(Herbs!A:A,MATCH(G140,Herbs!B:B,0)))</f>
        <v>3</v>
      </c>
      <c r="J140" s="89">
        <f t="array" ref="J140">IF(G140="","", SWITCH(INDEX(Herbs!$A:$A,MATCH(G140,Herbs!$B:$B,0)),1,1,2,3,3,9,4,36,5,180,6,1080,0)*F140)</f>
        <v>18</v>
      </c>
      <c r="K140" s="90" t="str">
        <f t="array" ref="K140">IF(G140="","",INDEX(Herbs!$E:$E,MATCH(G140,Herbs!$B:$B,0)))</f>
        <v>Metal</v>
      </c>
      <c r="L140" s="89"/>
      <c r="M140" s="91"/>
      <c r="N140" s="88" t="str">
        <f t="array" ref="N140">IF(M140="","",INDEX(Herbs!$J:$J,MATCH(M140,Herbs!$B:$B,0)))</f>
        <v/>
      </c>
      <c r="O140" s="88">
        <f t="array" ref="O140">IF(M140:M632="",0, INDEX(Herbs!A:A,MATCH(M140,Herbs!B:B,0)))</f>
        <v>0</v>
      </c>
      <c r="P140" s="89" t="str">
        <f t="array" ref="P140">IF(M140="","", SWITCH(INDEX(Herbs!$A:$A,MATCH(M140,Herbs!$B:$B,0)),1,1,2,3,3,9,4,36,5,180,6,1080,0)*L140)</f>
        <v/>
      </c>
      <c r="Q140" s="90" t="str">
        <f t="array" ref="Q140">IF(M140="","",INDEX(Herbs!$E:$E,MATCH(M140,Herbs!$B:$B,0)))</f>
        <v/>
      </c>
      <c r="R140" s="89"/>
      <c r="S140" s="91"/>
      <c r="T140" s="88" t="str">
        <f t="array" ref="T140">IF(S140="","",INDEX(Herbs!$J:$J,MATCH(S140,Herbs!$B:$B,0)))</f>
        <v/>
      </c>
      <c r="U140" s="88">
        <f t="array" ref="U140">IF(S140:S632="",0, INDEX(Herbs!A:A,MATCH(S140,Herbs!B:B,0)))</f>
        <v>0</v>
      </c>
      <c r="V140" s="89" t="str">
        <f t="array" ref="V140">IF(S140="","", SWITCH(INDEX(Herbs!$A:$A,MATCH(S140,Herbs!$B:$B,0)),1,1,2,3,3,9,4,36,5,180,6,1080,0)*R140)</f>
        <v/>
      </c>
      <c r="W140" s="90" t="str">
        <f t="array" ref="W140">IF(S140="","",INDEX(Herbs!$E:$E,MATCH(S140,Herbs!$B:$B,0)))</f>
        <v/>
      </c>
    </row>
    <row r="141" ht="41.25" customHeight="1">
      <c r="C141" s="75"/>
      <c r="D141" s="85" t="str">
        <f>C138</f>
        <v>Metal Core Elixir</v>
      </c>
      <c r="E141" s="73" t="s">
        <v>325</v>
      </c>
      <c r="F141" s="86">
        <v>1.0</v>
      </c>
      <c r="G141" s="87" t="s">
        <v>365</v>
      </c>
      <c r="H141" s="88" t="str">
        <f t="array" ref="H141">IF(G141="","",INDEX(Herbs!$J:$J,MATCH(G141,Herbs!$B:$B,0)))</f>
        <v/>
      </c>
      <c r="I141" s="13">
        <f t="array" ref="I141">IF(G141:G632="",0, INDEX(Herbs!A:A,MATCH(G141,Herbs!B:B,0)))</f>
        <v>3</v>
      </c>
      <c r="J141" s="89">
        <f t="array" ref="J141">IF(G141="","", SWITCH(INDEX(Herbs!$A:$A,MATCH(G141,Herbs!$B:$B,0)),1,1,2,3,3,9,4,36,5,180,6,1080,0)*F141)</f>
        <v>9</v>
      </c>
      <c r="K141" s="90" t="str">
        <f t="array" ref="K141">IF(G141="","",INDEX(Herbs!$E:$E,MATCH(G141,Herbs!$B:$B,0)))</f>
        <v>Congealing</v>
      </c>
      <c r="L141" s="89"/>
      <c r="M141" s="91"/>
      <c r="N141" s="88" t="str">
        <f t="array" ref="N141">IF(M141="","",INDEX(Herbs!$J:$J,MATCH(M141,Herbs!$B:$B,0)))</f>
        <v/>
      </c>
      <c r="O141" s="88">
        <f t="array" ref="O141">IF(M141:M632="",0, INDEX(Herbs!A:A,MATCH(M141,Herbs!B:B,0)))</f>
        <v>0</v>
      </c>
      <c r="P141" s="89" t="str">
        <f t="array" ref="P141">IF(M141="","", SWITCH(INDEX(Herbs!$A:$A,MATCH(M141,Herbs!$B:$B,0)),1,1,2,3,3,9,4,36,5,180,6,1080,0)*L141)</f>
        <v/>
      </c>
      <c r="Q141" s="90" t="str">
        <f t="array" ref="Q141">IF(M141="","",INDEX(Herbs!$E:$E,MATCH(M141,Herbs!$B:$B,0)))</f>
        <v/>
      </c>
      <c r="R141" s="89"/>
      <c r="S141" s="91"/>
      <c r="T141" s="88" t="str">
        <f t="array" ref="T141">IF(S141="","",INDEX(Herbs!$J:$J,MATCH(S141,Herbs!$B:$B,0)))</f>
        <v/>
      </c>
      <c r="U141" s="88">
        <f t="array" ref="U141">IF(S141:S632="",0, INDEX(Herbs!A:A,MATCH(S141,Herbs!B:B,0)))</f>
        <v>0</v>
      </c>
      <c r="V141" s="89" t="str">
        <f t="array" ref="V141">IF(S141="","", SWITCH(INDEX(Herbs!$A:$A,MATCH(S141,Herbs!$B:$B,0)),1,1,2,3,3,9,4,36,5,180,6,1080,0)*R141)</f>
        <v/>
      </c>
      <c r="W141" s="90" t="str">
        <f t="array" ref="W141">IF(S141="","",INDEX(Herbs!$E:$E,MATCH(S141,Herbs!$B:$B,0)))</f>
        <v/>
      </c>
    </row>
    <row r="142" ht="41.25" customHeight="1">
      <c r="A142" s="92"/>
      <c r="B142" s="92"/>
      <c r="C142" s="93"/>
      <c r="D142" s="94" t="str">
        <f>C138</f>
        <v>Metal Core Elixir</v>
      </c>
      <c r="E142" s="95" t="s">
        <v>326</v>
      </c>
      <c r="F142" s="96">
        <v>1.0</v>
      </c>
      <c r="G142" s="97" t="s">
        <v>367</v>
      </c>
      <c r="H142" s="98" t="str">
        <f t="array" ref="H142">IF(G142="","",INDEX(Herbs!$J:$J,MATCH(G142,Herbs!$B:$B,0)))</f>
        <v/>
      </c>
      <c r="I142" s="99">
        <f t="array" ref="I142">IF(G142:G632="",0, INDEX(Herbs!A:A,MATCH(G142,Herbs!B:B,0)))</f>
        <v>3</v>
      </c>
      <c r="J142" s="100">
        <f t="array" ref="J142">IF(G142="","", SWITCH(INDEX(Herbs!$A:$A,MATCH(G142,Herbs!$B:$B,0)),1,1,2,3,3,9,4,36,5,180,6,1080,0)*F142)</f>
        <v>9</v>
      </c>
      <c r="K142" s="101" t="str">
        <f t="array" ref="K142">IF(G142="","",INDEX(Herbs!$G:$G,MATCH(G142,Herbs!$B:$B,0)))</f>
        <v>Balanced</v>
      </c>
      <c r="L142" s="100"/>
      <c r="M142" s="97"/>
      <c r="N142" s="98" t="str">
        <f t="array" ref="N142">IF(M142="","",INDEX(Herbs!$J:$J,MATCH(M142,Herbs!$B:$B,0)))</f>
        <v/>
      </c>
      <c r="O142" s="98">
        <f t="array" ref="O142">IF(M142:M632="",0, INDEX(Herbs!A:A,MATCH(M142,Herbs!B:B,0)))</f>
        <v>0</v>
      </c>
      <c r="P142" s="100" t="str">
        <f t="array" ref="P142">IF(M142="","", SWITCH(INDEX(Herbs!$A:$A,MATCH(M142,Herbs!$B:$B,0)),1,1,2,3,3,9,4,36,5,180,6,1080,0)*L142)</f>
        <v/>
      </c>
      <c r="Q142" s="101" t="str">
        <f t="array" ref="Q142">IF(M142="","",INDEX(Herbs!$G:$G,MATCH(M142,Herbs!$B:$B,0)))</f>
        <v/>
      </c>
      <c r="R142" s="100"/>
      <c r="S142" s="97"/>
      <c r="T142" s="98" t="str">
        <f t="array" ref="T142">IF(S142="","",INDEX(Herbs!$J:$J,MATCH(S142,Herbs!$B:$B,0)))</f>
        <v/>
      </c>
      <c r="U142" s="98">
        <f t="array" ref="U142">IF(S142:S632="",0, INDEX(Herbs!A:A,MATCH(S142,Herbs!B:B,0)))</f>
        <v>0</v>
      </c>
      <c r="V142" s="100" t="str">
        <f t="array" ref="V142">IF(S142="","", SWITCH(INDEX(Herbs!$A:$A,MATCH(S142,Herbs!$B:$B,0)),1,1,2,3,3,9,4,36,5,180,6,1080,0)*R142)</f>
        <v/>
      </c>
      <c r="W142" s="101" t="str">
        <f t="array" ref="W142">IF(S142="","",INDEX(Herbs!$G:$G,MATCH(S142,Herbs!$B:$B,0)))</f>
        <v/>
      </c>
    </row>
    <row r="143" ht="41.25" customHeight="1">
      <c r="A143" s="82" t="s">
        <v>115</v>
      </c>
      <c r="B143" s="83">
        <v>3.0</v>
      </c>
      <c r="C143" s="84" t="s">
        <v>126</v>
      </c>
      <c r="D143" s="85" t="str">
        <f>C143</f>
        <v>Wood Core Elixir</v>
      </c>
      <c r="E143" s="85" t="s">
        <v>320</v>
      </c>
      <c r="F143" s="86">
        <v>1.0</v>
      </c>
      <c r="G143" s="87" t="s">
        <v>334</v>
      </c>
      <c r="H143" s="88" t="str">
        <f t="array" ref="H143">IF(G143="","",INDEX(Herbs!$J:$J,MATCH(G143,Herbs!$B:$B,0)))</f>
        <v/>
      </c>
      <c r="I143" s="13">
        <f t="array" ref="I143">IF(G143:G632="",0, INDEX(Herbs!A:A,MATCH(G143,Herbs!B:B,0)))</f>
        <v>3</v>
      </c>
      <c r="J143" s="89">
        <f t="array" ref="J143">IF(G143="","", SWITCH(INDEX(Herbs!$A:$A,MATCH(G143,Herbs!$B:$B,0)),1,1,2,3,3,9,4,36,5,180,6,1080,0)*F143)</f>
        <v>9</v>
      </c>
      <c r="K143" s="90" t="str">
        <f t="array" ref="K143">IF(G143="","",INDEX(Herbs!$C:$C,MATCH(G143,Herbs!$B:$B,0)))</f>
        <v>Agitating</v>
      </c>
      <c r="L143" s="89"/>
      <c r="M143" s="91"/>
      <c r="N143" s="88" t="str">
        <f t="array" ref="N143">IF(M143="","",INDEX(Herbs!$J:$J,MATCH(M143,Herbs!$B:$B,0)))</f>
        <v/>
      </c>
      <c r="O143" s="88">
        <f t="array" ref="O143">IF(M143:M632="",0, INDEX(Herbs!A:A,MATCH(M143,Herbs!B:B,0)))</f>
        <v>0</v>
      </c>
      <c r="P143" s="89" t="str">
        <f t="array" ref="P143">IF(M143="","", SWITCH(INDEX(Herbs!$A:$A,MATCH(M143,Herbs!$B:$B,0)),1,1,2,3,3,9,4,36,5,180,6,1080,0)*L143)</f>
        <v/>
      </c>
      <c r="Q143" s="90" t="str">
        <f t="array" ref="Q143">IF(M143="","",INDEX(Herbs!$C:$C,MATCH(M143,Herbs!$B:$B,0)))</f>
        <v/>
      </c>
      <c r="R143" s="89"/>
      <c r="S143" s="91"/>
      <c r="T143" s="88" t="str">
        <f t="array" ref="T143">IF(S143="","",INDEX(Herbs!$J:$J,MATCH(S143,Herbs!$B:$B,0)))</f>
        <v/>
      </c>
      <c r="U143" s="88">
        <f t="array" ref="U143">IF(S143:S632="",0, INDEX(Herbs!A:A,MATCH(S143,Herbs!B:B,0)))</f>
        <v>0</v>
      </c>
      <c r="V143" s="89" t="str">
        <f t="array" ref="V143">IF(S143="","", SWITCH(INDEX(Herbs!$A:$A,MATCH(S143,Herbs!$B:$B,0)),1,1,2,3,3,9,4,36,5,180,6,1080,0)*R143)</f>
        <v/>
      </c>
      <c r="W143" s="90" t="str">
        <f t="array" ref="W143">IF(S143="","",INDEX(Herbs!$C:$C,MATCH(S143,Herbs!$B:$B,0)))</f>
        <v/>
      </c>
    </row>
    <row r="144" ht="41.25" customHeight="1">
      <c r="C144" s="75"/>
      <c r="D144" s="85" t="str">
        <f>C143</f>
        <v>Wood Core Elixir</v>
      </c>
      <c r="E144" s="85" t="s">
        <v>322</v>
      </c>
      <c r="F144" s="89"/>
      <c r="G144" s="91"/>
      <c r="H144" s="88" t="str">
        <f t="array" ref="H144">IF(G144="","",INDEX(Herbs!$J:$J,MATCH(G144,Herbs!$B:$B,0)))</f>
        <v/>
      </c>
      <c r="I144" s="13">
        <f t="array" ref="I144">IF(G144:G632="",0, INDEX(Herbs!A:A,MATCH(G144,Herbs!B:B,0)))</f>
        <v>0</v>
      </c>
      <c r="J144" s="89" t="str">
        <f t="array" ref="J144">IF(G144="","", SWITCH(INDEX(Herbs!$A:$A,MATCH(G144,Herbs!$B:$B,0)),1,1,2,3,3,9,4,36,5,180,6,1080,0)*F144)</f>
        <v/>
      </c>
      <c r="K144" s="90" t="str">
        <f t="array" ref="K144">IF(G144="","",INDEX(Herbs!$C:$C,MATCH(G144,Herbs!$B:$B,0)))</f>
        <v/>
      </c>
      <c r="L144" s="89"/>
      <c r="M144" s="91"/>
      <c r="N144" s="88" t="str">
        <f t="array" ref="N144">IF(M144="","",INDEX(Herbs!$J:$J,MATCH(M144,Herbs!$B:$B,0)))</f>
        <v/>
      </c>
      <c r="O144" s="88">
        <f t="array" ref="O144">IF(M144:M632="",0, INDEX(Herbs!A:A,MATCH(M144,Herbs!B:B,0)))</f>
        <v>0</v>
      </c>
      <c r="P144" s="89" t="str">
        <f t="array" ref="P144">IF(M144="","", SWITCH(INDEX(Herbs!$A:$A,MATCH(M144,Herbs!$B:$B,0)),1,1,2,3,3,9,4,36,5,180,6,1080,0)*L144)</f>
        <v/>
      </c>
      <c r="Q144" s="90" t="str">
        <f t="array" ref="Q144">IF(M144="","",INDEX(Herbs!$C:$C,MATCH(M144,Herbs!$B:$B,0)))</f>
        <v/>
      </c>
      <c r="R144" s="89"/>
      <c r="S144" s="91"/>
      <c r="T144" s="88" t="str">
        <f t="array" ref="T144">IF(S144="","",INDEX(Herbs!$J:$J,MATCH(S144,Herbs!$B:$B,0)))</f>
        <v/>
      </c>
      <c r="U144" s="88">
        <f t="array" ref="U144">IF(S144:S632="",0, INDEX(Herbs!A:A,MATCH(S144,Herbs!B:B,0)))</f>
        <v>0</v>
      </c>
      <c r="V144" s="89" t="str">
        <f t="array" ref="V144">IF(S144="","", SWITCH(INDEX(Herbs!$A:$A,MATCH(S144,Herbs!$B:$B,0)),1,1,2,3,3,9,4,36,5,180,6,1080,0)*R144)</f>
        <v/>
      </c>
      <c r="W144" s="90" t="str">
        <f t="array" ref="W144">IF(S144="","",INDEX(Herbs!$C:$C,MATCH(S144,Herbs!$B:$B,0)))</f>
        <v/>
      </c>
    </row>
    <row r="145" ht="41.25" customHeight="1">
      <c r="C145" s="75"/>
      <c r="D145" s="85" t="str">
        <f>C143</f>
        <v>Wood Core Elixir</v>
      </c>
      <c r="E145" s="73" t="s">
        <v>323</v>
      </c>
      <c r="F145" s="86">
        <v>2.0</v>
      </c>
      <c r="G145" s="87" t="s">
        <v>339</v>
      </c>
      <c r="H145" s="88" t="str">
        <f t="array" ref="H145">IF(G145="","",INDEX(Herbs!$J:$J,MATCH(G145,Herbs!$B:$B,0)))</f>
        <v/>
      </c>
      <c r="I145" s="13">
        <f t="array" ref="I145">IF(G145:G632="",0, INDEX(Herbs!A:A,MATCH(G145,Herbs!B:B,0)))</f>
        <v>3</v>
      </c>
      <c r="J145" s="89">
        <f t="array" ref="J145">IF(G145="","", SWITCH(INDEX(Herbs!$A:$A,MATCH(G145,Herbs!$B:$B,0)),1,1,2,3,3,9,4,36,5,180,6,1080,0)*F145)</f>
        <v>18</v>
      </c>
      <c r="K145" s="90" t="str">
        <f t="array" ref="K145">IF(G145="","",INDEX(Herbs!$E:$E,MATCH(G145,Herbs!$B:$B,0)))</f>
        <v>Wood</v>
      </c>
      <c r="L145" s="89"/>
      <c r="M145" s="91"/>
      <c r="N145" s="88" t="str">
        <f t="array" ref="N145">IF(M145="","",INDEX(Herbs!$J:$J,MATCH(M145,Herbs!$B:$B,0)))</f>
        <v/>
      </c>
      <c r="O145" s="88">
        <f t="array" ref="O145">IF(M145:M632="",0, INDEX(Herbs!A:A,MATCH(M145,Herbs!B:B,0)))</f>
        <v>0</v>
      </c>
      <c r="P145" s="89" t="str">
        <f t="array" ref="P145">IF(M145="","", SWITCH(INDEX(Herbs!$A:$A,MATCH(M145,Herbs!$B:$B,0)),1,1,2,3,3,9,4,36,5,180,6,1080,0)*L145)</f>
        <v/>
      </c>
      <c r="Q145" s="90" t="str">
        <f t="array" ref="Q145">IF(M145="","",INDEX(Herbs!$E:$E,MATCH(M145,Herbs!$B:$B,0)))</f>
        <v/>
      </c>
      <c r="R145" s="89"/>
      <c r="S145" s="91"/>
      <c r="T145" s="88" t="str">
        <f t="array" ref="T145">IF(S145="","",INDEX(Herbs!$J:$J,MATCH(S145,Herbs!$B:$B,0)))</f>
        <v/>
      </c>
      <c r="U145" s="88">
        <f t="array" ref="U145">IF(S145:S632="",0, INDEX(Herbs!A:A,MATCH(S145,Herbs!B:B,0)))</f>
        <v>0</v>
      </c>
      <c r="V145" s="89" t="str">
        <f t="array" ref="V145">IF(S145="","", SWITCH(INDEX(Herbs!$A:$A,MATCH(S145,Herbs!$B:$B,0)),1,1,2,3,3,9,4,36,5,180,6,1080,0)*R145)</f>
        <v/>
      </c>
      <c r="W145" s="90" t="str">
        <f t="array" ref="W145">IF(S145="","",INDEX(Herbs!$E:$E,MATCH(S145,Herbs!$B:$B,0)))</f>
        <v/>
      </c>
    </row>
    <row r="146" ht="41.25" customHeight="1">
      <c r="C146" s="75"/>
      <c r="D146" s="85" t="str">
        <f>C143</f>
        <v>Wood Core Elixir</v>
      </c>
      <c r="E146" s="73" t="s">
        <v>325</v>
      </c>
      <c r="F146" s="86">
        <v>1.0</v>
      </c>
      <c r="G146" s="87" t="s">
        <v>365</v>
      </c>
      <c r="H146" s="88" t="str">
        <f t="array" ref="H146">IF(G146="","",INDEX(Herbs!$J:$J,MATCH(G146,Herbs!$B:$B,0)))</f>
        <v/>
      </c>
      <c r="I146" s="13">
        <f t="array" ref="I146">IF(G146:G632="",0, INDEX(Herbs!A:A,MATCH(G146,Herbs!B:B,0)))</f>
        <v>3</v>
      </c>
      <c r="J146" s="89">
        <f t="array" ref="J146">IF(G146="","", SWITCH(INDEX(Herbs!$A:$A,MATCH(G146,Herbs!$B:$B,0)),1,1,2,3,3,9,4,36,5,180,6,1080,0)*F146)</f>
        <v>9</v>
      </c>
      <c r="K146" s="90" t="str">
        <f t="array" ref="K146">IF(G146="","",INDEX(Herbs!$E:$E,MATCH(G146,Herbs!$B:$B,0)))</f>
        <v>Congealing</v>
      </c>
      <c r="L146" s="89"/>
      <c r="M146" s="91"/>
      <c r="N146" s="88" t="str">
        <f t="array" ref="N146">IF(M146="","",INDEX(Herbs!$J:$J,MATCH(M146,Herbs!$B:$B,0)))</f>
        <v/>
      </c>
      <c r="O146" s="88">
        <f t="array" ref="O146">IF(M146:M632="",0, INDEX(Herbs!A:A,MATCH(M146,Herbs!B:B,0)))</f>
        <v>0</v>
      </c>
      <c r="P146" s="89" t="str">
        <f t="array" ref="P146">IF(M146="","", SWITCH(INDEX(Herbs!$A:$A,MATCH(M146,Herbs!$B:$B,0)),1,1,2,3,3,9,4,36,5,180,6,1080,0)*L146)</f>
        <v/>
      </c>
      <c r="Q146" s="90" t="str">
        <f t="array" ref="Q146">IF(M146="","",INDEX(Herbs!$E:$E,MATCH(M146,Herbs!$B:$B,0)))</f>
        <v/>
      </c>
      <c r="R146" s="89"/>
      <c r="S146" s="91"/>
      <c r="T146" s="88" t="str">
        <f t="array" ref="T146">IF(S146="","",INDEX(Herbs!$J:$J,MATCH(S146,Herbs!$B:$B,0)))</f>
        <v/>
      </c>
      <c r="U146" s="88">
        <f t="array" ref="U146">IF(S146:S632="",0, INDEX(Herbs!A:A,MATCH(S146,Herbs!B:B,0)))</f>
        <v>0</v>
      </c>
      <c r="V146" s="89" t="str">
        <f t="array" ref="V146">IF(S146="","", SWITCH(INDEX(Herbs!$A:$A,MATCH(S146,Herbs!$B:$B,0)),1,1,2,3,3,9,4,36,5,180,6,1080,0)*R146)</f>
        <v/>
      </c>
      <c r="W146" s="90" t="str">
        <f t="array" ref="W146">IF(S146="","",INDEX(Herbs!$E:$E,MATCH(S146,Herbs!$B:$B,0)))</f>
        <v/>
      </c>
    </row>
    <row r="147" ht="41.25" customHeight="1">
      <c r="A147" s="92"/>
      <c r="B147" s="92"/>
      <c r="C147" s="93"/>
      <c r="D147" s="94" t="str">
        <f>C143</f>
        <v>Wood Core Elixir</v>
      </c>
      <c r="E147" s="95" t="s">
        <v>326</v>
      </c>
      <c r="F147" s="96">
        <v>1.0</v>
      </c>
      <c r="G147" s="97" t="s">
        <v>354</v>
      </c>
      <c r="H147" s="98" t="str">
        <f t="array" ref="H147">IF(G147="","",INDEX(Herbs!$J:$J,MATCH(G147,Herbs!$B:$B,0)))</f>
        <v/>
      </c>
      <c r="I147" s="99">
        <f t="array" ref="I147">IF(G147:G632="",0, INDEX(Herbs!A:A,MATCH(G147,Herbs!B:B,0)))</f>
        <v>3</v>
      </c>
      <c r="J147" s="100">
        <f t="array" ref="J147">IF(G147="","", SWITCH(INDEX(Herbs!$A:$A,MATCH(G147,Herbs!$B:$B,0)),1,1,2,3,3,9,4,36,5,180,6,1080,0)*F147)</f>
        <v>9</v>
      </c>
      <c r="K147" s="101" t="str">
        <f t="array" ref="K147">IF(G147="","",INDEX(Herbs!$G:$G,MATCH(G147,Herbs!$B:$B,0)))</f>
        <v>Heat</v>
      </c>
      <c r="L147" s="100"/>
      <c r="M147" s="97"/>
      <c r="N147" s="98" t="str">
        <f t="array" ref="N147">IF(M147="","",INDEX(Herbs!$J:$J,MATCH(M147,Herbs!$B:$B,0)))</f>
        <v/>
      </c>
      <c r="O147" s="98">
        <f t="array" ref="O147">IF(M147:M632="",0, INDEX(Herbs!A:A,MATCH(M147,Herbs!B:B,0)))</f>
        <v>0</v>
      </c>
      <c r="P147" s="100" t="str">
        <f t="array" ref="P147">IF(M147="","", SWITCH(INDEX(Herbs!$A:$A,MATCH(M147,Herbs!$B:$B,0)),1,1,2,3,3,9,4,36,5,180,6,1080,0)*L147)</f>
        <v/>
      </c>
      <c r="Q147" s="101" t="str">
        <f t="array" ref="Q147">IF(M147="","",INDEX(Herbs!$G:$G,MATCH(M147,Herbs!$B:$B,0)))</f>
        <v/>
      </c>
      <c r="R147" s="100"/>
      <c r="S147" s="97"/>
      <c r="T147" s="98" t="str">
        <f t="array" ref="T147">IF(S147="","",INDEX(Herbs!$J:$J,MATCH(S147,Herbs!$B:$B,0)))</f>
        <v/>
      </c>
      <c r="U147" s="98">
        <f t="array" ref="U147">IF(S147:S632="",0, INDEX(Herbs!A:A,MATCH(S147,Herbs!B:B,0)))</f>
        <v>0</v>
      </c>
      <c r="V147" s="100" t="str">
        <f t="array" ref="V147">IF(S147="","", SWITCH(INDEX(Herbs!$A:$A,MATCH(S147,Herbs!$B:$B,0)),1,1,2,3,3,9,4,36,5,180,6,1080,0)*R147)</f>
        <v/>
      </c>
      <c r="W147" s="101" t="str">
        <f t="array" ref="W147">IF(S147="","",INDEX(Herbs!$G:$G,MATCH(S147,Herbs!$B:$B,0)))</f>
        <v/>
      </c>
    </row>
    <row r="148" ht="41.25" customHeight="1">
      <c r="A148" s="82" t="s">
        <v>115</v>
      </c>
      <c r="B148" s="83">
        <v>3.0</v>
      </c>
      <c r="C148" s="84" t="s">
        <v>124</v>
      </c>
      <c r="D148" s="85" t="str">
        <f>C148</f>
        <v>Water Core Elixir</v>
      </c>
      <c r="E148" s="85" t="s">
        <v>320</v>
      </c>
      <c r="F148" s="86">
        <v>1.0</v>
      </c>
      <c r="G148" s="87" t="s">
        <v>334</v>
      </c>
      <c r="H148" s="88" t="str">
        <f t="array" ref="H148">IF(G148="","",INDEX(Herbs!$J:$J,MATCH(G148,Herbs!$B:$B,0)))</f>
        <v/>
      </c>
      <c r="I148" s="13">
        <f t="array" ref="I148">IF(G148:G632="",0, INDEX(Herbs!A:A,MATCH(G148,Herbs!B:B,0)))</f>
        <v>3</v>
      </c>
      <c r="J148" s="89">
        <f t="array" ref="J148">IF(G148="","", SWITCH(INDEX(Herbs!$A:$A,MATCH(G148,Herbs!$B:$B,0)),1,1,2,3,3,9,4,36,5,180,6,1080,0)*F148)</f>
        <v>9</v>
      </c>
      <c r="K148" s="90" t="str">
        <f t="array" ref="K148">IF(G148="","",INDEX(Herbs!$C:$C,MATCH(G148,Herbs!$B:$B,0)))</f>
        <v>Agitating</v>
      </c>
      <c r="L148" s="89"/>
      <c r="M148" s="91"/>
      <c r="N148" s="88" t="str">
        <f t="array" ref="N148">IF(M148="","",INDEX(Herbs!$J:$J,MATCH(M148,Herbs!$B:$B,0)))</f>
        <v/>
      </c>
      <c r="O148" s="88">
        <f t="array" ref="O148">IF(M148:M632="",0, INDEX(Herbs!A:A,MATCH(M148,Herbs!B:B,0)))</f>
        <v>0</v>
      </c>
      <c r="P148" s="89" t="str">
        <f t="array" ref="P148">IF(M148="","", SWITCH(INDEX(Herbs!$A:$A,MATCH(M148,Herbs!$B:$B,0)),1,1,2,3,3,9,4,36,5,180,6,1080,0)*L148)</f>
        <v/>
      </c>
      <c r="Q148" s="90" t="str">
        <f t="array" ref="Q148">IF(M148="","",INDEX(Herbs!$C:$C,MATCH(M148,Herbs!$B:$B,0)))</f>
        <v/>
      </c>
      <c r="R148" s="89"/>
      <c r="S148" s="91"/>
      <c r="T148" s="88" t="str">
        <f t="array" ref="T148">IF(S148="","",INDEX(Herbs!$J:$J,MATCH(S148,Herbs!$B:$B,0)))</f>
        <v/>
      </c>
      <c r="U148" s="88">
        <f t="array" ref="U148">IF(S148:S632="",0, INDEX(Herbs!A:A,MATCH(S148,Herbs!B:B,0)))</f>
        <v>0</v>
      </c>
      <c r="V148" s="89" t="str">
        <f t="array" ref="V148">IF(S148="","", SWITCH(INDEX(Herbs!$A:$A,MATCH(S148,Herbs!$B:$B,0)),1,1,2,3,3,9,4,36,5,180,6,1080,0)*R148)</f>
        <v/>
      </c>
      <c r="W148" s="90" t="str">
        <f t="array" ref="W148">IF(S148="","",INDEX(Herbs!$C:$C,MATCH(S148,Herbs!$B:$B,0)))</f>
        <v/>
      </c>
    </row>
    <row r="149" ht="41.25" customHeight="1">
      <c r="C149" s="75"/>
      <c r="D149" s="85" t="str">
        <f>C148</f>
        <v>Water Core Elixir</v>
      </c>
      <c r="E149" s="85" t="s">
        <v>322</v>
      </c>
      <c r="F149" s="89"/>
      <c r="G149" s="91"/>
      <c r="H149" s="88" t="str">
        <f t="array" ref="H149">IF(G149="","",INDEX(Herbs!$J:$J,MATCH(G149,Herbs!$B:$B,0)))</f>
        <v/>
      </c>
      <c r="I149" s="13">
        <f t="array" ref="I149">IF(G149:G632="",0, INDEX(Herbs!A:A,MATCH(G149,Herbs!B:B,0)))</f>
        <v>0</v>
      </c>
      <c r="J149" s="89" t="str">
        <f t="array" ref="J149">IF(G149="","", SWITCH(INDEX(Herbs!$A:$A,MATCH(G149,Herbs!$B:$B,0)),1,1,2,3,3,9,4,36,5,180,6,1080,0)*F149)</f>
        <v/>
      </c>
      <c r="K149" s="90" t="str">
        <f t="array" ref="K149">IF(G149="","",INDEX(Herbs!$C:$C,MATCH(G149,Herbs!$B:$B,0)))</f>
        <v/>
      </c>
      <c r="L149" s="89"/>
      <c r="M149" s="91"/>
      <c r="N149" s="88" t="str">
        <f t="array" ref="N149">IF(M149="","",INDEX(Herbs!$J:$J,MATCH(M149,Herbs!$B:$B,0)))</f>
        <v/>
      </c>
      <c r="O149" s="88">
        <f t="array" ref="O149">IF(M149:M632="",0, INDEX(Herbs!A:A,MATCH(M149,Herbs!B:B,0)))</f>
        <v>0</v>
      </c>
      <c r="P149" s="89" t="str">
        <f t="array" ref="P149">IF(M149="","", SWITCH(INDEX(Herbs!$A:$A,MATCH(M149,Herbs!$B:$B,0)),1,1,2,3,3,9,4,36,5,180,6,1080,0)*L149)</f>
        <v/>
      </c>
      <c r="Q149" s="90" t="str">
        <f t="array" ref="Q149">IF(M149="","",INDEX(Herbs!$C:$C,MATCH(M149,Herbs!$B:$B,0)))</f>
        <v/>
      </c>
      <c r="R149" s="89"/>
      <c r="S149" s="91"/>
      <c r="T149" s="88" t="str">
        <f t="array" ref="T149">IF(S149="","",INDEX(Herbs!$J:$J,MATCH(S149,Herbs!$B:$B,0)))</f>
        <v/>
      </c>
      <c r="U149" s="88">
        <f t="array" ref="U149">IF(S149:S632="",0, INDEX(Herbs!A:A,MATCH(S149,Herbs!B:B,0)))</f>
        <v>0</v>
      </c>
      <c r="V149" s="89" t="str">
        <f t="array" ref="V149">IF(S149="","", SWITCH(INDEX(Herbs!$A:$A,MATCH(S149,Herbs!$B:$B,0)),1,1,2,3,3,9,4,36,5,180,6,1080,0)*R149)</f>
        <v/>
      </c>
      <c r="W149" s="90" t="str">
        <f t="array" ref="W149">IF(S149="","",INDEX(Herbs!$C:$C,MATCH(S149,Herbs!$B:$B,0)))</f>
        <v/>
      </c>
    </row>
    <row r="150" ht="41.25" customHeight="1">
      <c r="C150" s="75"/>
      <c r="D150" s="85" t="str">
        <f>C148</f>
        <v>Water Core Elixir</v>
      </c>
      <c r="E150" s="73" t="s">
        <v>323</v>
      </c>
      <c r="F150" s="86">
        <v>2.0</v>
      </c>
      <c r="G150" s="87" t="s">
        <v>337</v>
      </c>
      <c r="H150" s="88" t="str">
        <f t="array" ref="H150">IF(G150="","",INDEX(Herbs!$J:$J,MATCH(G150,Herbs!$B:$B,0)))</f>
        <v/>
      </c>
      <c r="I150" s="13">
        <f t="array" ref="I150">IF(G150:G632="",0, INDEX(Herbs!A:A,MATCH(G150,Herbs!B:B,0)))</f>
        <v>3</v>
      </c>
      <c r="J150" s="89">
        <f t="array" ref="J150">IF(G150="","", SWITCH(INDEX(Herbs!$A:$A,MATCH(G150,Herbs!$B:$B,0)),1,1,2,3,3,9,4,36,5,180,6,1080,0)*F150)</f>
        <v>18</v>
      </c>
      <c r="K150" s="90" t="str">
        <f t="array" ref="K150">IF(G150="","",INDEX(Herbs!$E:$E,MATCH(G150,Herbs!$B:$B,0)))</f>
        <v>Water</v>
      </c>
      <c r="L150" s="89"/>
      <c r="M150" s="91"/>
      <c r="N150" s="88" t="str">
        <f t="array" ref="N150">IF(M150="","",INDEX(Herbs!$J:$J,MATCH(M150,Herbs!$B:$B,0)))</f>
        <v/>
      </c>
      <c r="O150" s="88">
        <f t="array" ref="O150">IF(M150:M632="",0, INDEX(Herbs!A:A,MATCH(M150,Herbs!B:B,0)))</f>
        <v>0</v>
      </c>
      <c r="P150" s="89" t="str">
        <f t="array" ref="P150">IF(M150="","", SWITCH(INDEX(Herbs!$A:$A,MATCH(M150,Herbs!$B:$B,0)),1,1,2,3,3,9,4,36,5,180,6,1080,0)*L150)</f>
        <v/>
      </c>
      <c r="Q150" s="90" t="str">
        <f t="array" ref="Q150">IF(M150="","",INDEX(Herbs!$E:$E,MATCH(M150,Herbs!$B:$B,0)))</f>
        <v/>
      </c>
      <c r="R150" s="89"/>
      <c r="S150" s="91"/>
      <c r="T150" s="88" t="str">
        <f t="array" ref="T150">IF(S150="","",INDEX(Herbs!$J:$J,MATCH(S150,Herbs!$B:$B,0)))</f>
        <v/>
      </c>
      <c r="U150" s="88">
        <f t="array" ref="U150">IF(S150:S632="",0, INDEX(Herbs!A:A,MATCH(S150,Herbs!B:B,0)))</f>
        <v>0</v>
      </c>
      <c r="V150" s="89" t="str">
        <f t="array" ref="V150">IF(S150="","", SWITCH(INDEX(Herbs!$A:$A,MATCH(S150,Herbs!$B:$B,0)),1,1,2,3,3,9,4,36,5,180,6,1080,0)*R150)</f>
        <v/>
      </c>
      <c r="W150" s="90" t="str">
        <f t="array" ref="W150">IF(S150="","",INDEX(Herbs!$E:$E,MATCH(S150,Herbs!$B:$B,0)))</f>
        <v/>
      </c>
    </row>
    <row r="151" ht="41.25" customHeight="1">
      <c r="C151" s="75"/>
      <c r="D151" s="85" t="str">
        <f>C148</f>
        <v>Water Core Elixir</v>
      </c>
      <c r="E151" s="73" t="s">
        <v>325</v>
      </c>
      <c r="F151" s="86">
        <v>1.0</v>
      </c>
      <c r="G151" s="87" t="s">
        <v>365</v>
      </c>
      <c r="H151" s="88" t="str">
        <f t="array" ref="H151">IF(G151="","",INDEX(Herbs!$J:$J,MATCH(G151,Herbs!$B:$B,0)))</f>
        <v/>
      </c>
      <c r="I151" s="13">
        <f t="array" ref="I151">IF(G151:G632="",0, INDEX(Herbs!A:A,MATCH(G151,Herbs!B:B,0)))</f>
        <v>3</v>
      </c>
      <c r="J151" s="89">
        <f t="array" ref="J151">IF(G151="","", SWITCH(INDEX(Herbs!$A:$A,MATCH(G151,Herbs!$B:$B,0)),1,1,2,3,3,9,4,36,5,180,6,1080,0)*F151)</f>
        <v>9</v>
      </c>
      <c r="K151" s="90" t="str">
        <f t="array" ref="K151">IF(G151="","",INDEX(Herbs!$E:$E,MATCH(G151,Herbs!$B:$B,0)))</f>
        <v>Congealing</v>
      </c>
      <c r="L151" s="89"/>
      <c r="M151" s="91"/>
      <c r="N151" s="88" t="str">
        <f t="array" ref="N151">IF(M151="","",INDEX(Herbs!$J:$J,MATCH(M151,Herbs!$B:$B,0)))</f>
        <v/>
      </c>
      <c r="O151" s="88">
        <f t="array" ref="O151">IF(M151:M632="",0, INDEX(Herbs!A:A,MATCH(M151,Herbs!B:B,0)))</f>
        <v>0</v>
      </c>
      <c r="P151" s="89" t="str">
        <f t="array" ref="P151">IF(M151="","", SWITCH(INDEX(Herbs!$A:$A,MATCH(M151,Herbs!$B:$B,0)),1,1,2,3,3,9,4,36,5,180,6,1080,0)*L151)</f>
        <v/>
      </c>
      <c r="Q151" s="90" t="str">
        <f t="array" ref="Q151">IF(M151="","",INDEX(Herbs!$E:$E,MATCH(M151,Herbs!$B:$B,0)))</f>
        <v/>
      </c>
      <c r="R151" s="89"/>
      <c r="S151" s="91"/>
      <c r="T151" s="88" t="str">
        <f t="array" ref="T151">IF(S151="","",INDEX(Herbs!$J:$J,MATCH(S151,Herbs!$B:$B,0)))</f>
        <v/>
      </c>
      <c r="U151" s="88">
        <f t="array" ref="U151">IF(S151:S632="",0, INDEX(Herbs!A:A,MATCH(S151,Herbs!B:B,0)))</f>
        <v>0</v>
      </c>
      <c r="V151" s="89" t="str">
        <f t="array" ref="V151">IF(S151="","", SWITCH(INDEX(Herbs!$A:$A,MATCH(S151,Herbs!$B:$B,0)),1,1,2,3,3,9,4,36,5,180,6,1080,0)*R151)</f>
        <v/>
      </c>
      <c r="W151" s="90" t="str">
        <f t="array" ref="W151">IF(S151="","",INDEX(Herbs!$E:$E,MATCH(S151,Herbs!$B:$B,0)))</f>
        <v/>
      </c>
    </row>
    <row r="152" ht="41.25" customHeight="1">
      <c r="A152" s="92"/>
      <c r="B152" s="92"/>
      <c r="C152" s="93"/>
      <c r="D152" s="94" t="str">
        <f>C148</f>
        <v>Water Core Elixir</v>
      </c>
      <c r="E152" s="95" t="s">
        <v>326</v>
      </c>
      <c r="F152" s="96">
        <v>1.0</v>
      </c>
      <c r="G152" s="97" t="s">
        <v>349</v>
      </c>
      <c r="H152" s="98" t="str">
        <f t="array" ref="H152">IF(G152="","",INDEX(Herbs!$J:$J,MATCH(G152,Herbs!$B:$B,0)))</f>
        <v/>
      </c>
      <c r="I152" s="99">
        <f t="array" ref="I152">IF(G152:G632="",0, INDEX(Herbs!A:A,MATCH(G152,Herbs!B:B,0)))</f>
        <v>3</v>
      </c>
      <c r="J152" s="100">
        <f t="array" ref="J152">IF(G152="","", SWITCH(INDEX(Herbs!$A:$A,MATCH(G152,Herbs!$B:$B,0)),1,1,2,3,3,9,4,36,5,180,6,1080,0)*F152)</f>
        <v>9</v>
      </c>
      <c r="K152" s="101" t="str">
        <f t="array" ref="K152">IF(G152="","",INDEX(Herbs!$G:$G,MATCH(G152,Herbs!$B:$B,0)))</f>
        <v>Heat</v>
      </c>
      <c r="L152" s="100"/>
      <c r="M152" s="97"/>
      <c r="N152" s="98" t="str">
        <f t="array" ref="N152">IF(M152="","",INDEX(Herbs!$J:$J,MATCH(M152,Herbs!$B:$B,0)))</f>
        <v/>
      </c>
      <c r="O152" s="98">
        <f t="array" ref="O152">IF(M152:M632="",0, INDEX(Herbs!A:A,MATCH(M152,Herbs!B:B,0)))</f>
        <v>0</v>
      </c>
      <c r="P152" s="100" t="str">
        <f t="array" ref="P152">IF(M152="","", SWITCH(INDEX(Herbs!$A:$A,MATCH(M152,Herbs!$B:$B,0)),1,1,2,3,3,9,4,36,5,180,6,1080,0)*L152)</f>
        <v/>
      </c>
      <c r="Q152" s="101" t="str">
        <f t="array" ref="Q152">IF(M152="","",INDEX(Herbs!$G:$G,MATCH(M152,Herbs!$B:$B,0)))</f>
        <v/>
      </c>
      <c r="R152" s="100"/>
      <c r="S152" s="97"/>
      <c r="T152" s="98" t="str">
        <f t="array" ref="T152">IF(S152="","",INDEX(Herbs!$J:$J,MATCH(S152,Herbs!$B:$B,0)))</f>
        <v/>
      </c>
      <c r="U152" s="98">
        <f t="array" ref="U152">IF(S152:S632="",0, INDEX(Herbs!A:A,MATCH(S152,Herbs!B:B,0)))</f>
        <v>0</v>
      </c>
      <c r="V152" s="100" t="str">
        <f t="array" ref="V152">IF(S152="","", SWITCH(INDEX(Herbs!$A:$A,MATCH(S152,Herbs!$B:$B,0)),1,1,2,3,3,9,4,36,5,180,6,1080,0)*R152)</f>
        <v/>
      </c>
      <c r="W152" s="101" t="str">
        <f t="array" ref="W152">IF(S152="","",INDEX(Herbs!$G:$G,MATCH(S152,Herbs!$B:$B,0)))</f>
        <v/>
      </c>
    </row>
    <row r="153" ht="41.25" customHeight="1">
      <c r="A153" s="82" t="s">
        <v>115</v>
      </c>
      <c r="B153" s="83">
        <v>3.0</v>
      </c>
      <c r="C153" s="84" t="s">
        <v>119</v>
      </c>
      <c r="D153" s="85" t="str">
        <f>C153</f>
        <v>Fire Core Elixir</v>
      </c>
      <c r="E153" s="85" t="s">
        <v>320</v>
      </c>
      <c r="F153" s="86">
        <v>1.0</v>
      </c>
      <c r="G153" s="87" t="s">
        <v>334</v>
      </c>
      <c r="H153" s="88" t="str">
        <f t="array" ref="H153">IF(G153="","",INDEX(Herbs!$J:$J,MATCH(G153,Herbs!$B:$B,0)))</f>
        <v/>
      </c>
      <c r="I153" s="13">
        <f t="array" ref="I153">IF(G153:G632="",0, INDEX(Herbs!A:A,MATCH(G153,Herbs!B:B,0)))</f>
        <v>3</v>
      </c>
      <c r="J153" s="89">
        <f t="array" ref="J153">IF(G153="","", SWITCH(INDEX(Herbs!$A:$A,MATCH(G153,Herbs!$B:$B,0)),1,1,2,3,3,9,4,36,5,180,6,1080,0)*F153)</f>
        <v>9</v>
      </c>
      <c r="K153" s="90" t="str">
        <f t="array" ref="K153">IF(G153="","",INDEX(Herbs!$C:$C,MATCH(G153,Herbs!$B:$B,0)))</f>
        <v>Agitating</v>
      </c>
      <c r="L153" s="89"/>
      <c r="M153" s="91"/>
      <c r="N153" s="88" t="str">
        <f t="array" ref="N153">IF(M153="","",INDEX(Herbs!$J:$J,MATCH(M153,Herbs!$B:$B,0)))</f>
        <v/>
      </c>
      <c r="O153" s="88">
        <f t="array" ref="O153">IF(M153:M632="",0, INDEX(Herbs!A:A,MATCH(M153,Herbs!B:B,0)))</f>
        <v>0</v>
      </c>
      <c r="P153" s="89" t="str">
        <f t="array" ref="P153">IF(M153="","", SWITCH(INDEX(Herbs!$A:$A,MATCH(M153,Herbs!$B:$B,0)),1,1,2,3,3,9,4,36,5,180,6,1080,0)*L153)</f>
        <v/>
      </c>
      <c r="Q153" s="90" t="str">
        <f t="array" ref="Q153">IF(M153="","",INDEX(Herbs!$C:$C,MATCH(M153,Herbs!$B:$B,0)))</f>
        <v/>
      </c>
      <c r="R153" s="89"/>
      <c r="S153" s="91"/>
      <c r="T153" s="88" t="str">
        <f t="array" ref="T153">IF(S153="","",INDEX(Herbs!$J:$J,MATCH(S153,Herbs!$B:$B,0)))</f>
        <v/>
      </c>
      <c r="U153" s="88">
        <f t="array" ref="U153">IF(S153:S632="",0, INDEX(Herbs!A:A,MATCH(S153,Herbs!B:B,0)))</f>
        <v>0</v>
      </c>
      <c r="V153" s="89" t="str">
        <f t="array" ref="V153">IF(S153="","", SWITCH(INDEX(Herbs!$A:$A,MATCH(S153,Herbs!$B:$B,0)),1,1,2,3,3,9,4,36,5,180,6,1080,0)*R153)</f>
        <v/>
      </c>
      <c r="W153" s="90" t="str">
        <f t="array" ref="W153">IF(S153="","",INDEX(Herbs!$C:$C,MATCH(S153,Herbs!$B:$B,0)))</f>
        <v/>
      </c>
    </row>
    <row r="154" ht="41.25" customHeight="1">
      <c r="C154" s="75"/>
      <c r="D154" s="85" t="str">
        <f>C153</f>
        <v>Fire Core Elixir</v>
      </c>
      <c r="E154" s="85" t="s">
        <v>322</v>
      </c>
      <c r="F154" s="89"/>
      <c r="G154" s="91"/>
      <c r="H154" s="88" t="str">
        <f t="array" ref="H154">IF(G154="","",INDEX(Herbs!$J:$J,MATCH(G154,Herbs!$B:$B,0)))</f>
        <v/>
      </c>
      <c r="I154" s="13">
        <f t="array" ref="I154">IF(G154:G632="",0, INDEX(Herbs!A:A,MATCH(G154,Herbs!B:B,0)))</f>
        <v>0</v>
      </c>
      <c r="J154" s="89" t="str">
        <f t="array" ref="J154">IF(G154="","", SWITCH(INDEX(Herbs!$A:$A,MATCH(G154,Herbs!$B:$B,0)),1,1,2,3,3,9,4,36,5,180,6,1080,0)*F154)</f>
        <v/>
      </c>
      <c r="K154" s="90" t="str">
        <f t="array" ref="K154">IF(G154="","",INDEX(Herbs!$C:$C,MATCH(G154,Herbs!$B:$B,0)))</f>
        <v/>
      </c>
      <c r="L154" s="89"/>
      <c r="M154" s="91"/>
      <c r="N154" s="88" t="str">
        <f t="array" ref="N154">IF(M154="","",INDEX(Herbs!$J:$J,MATCH(M154,Herbs!$B:$B,0)))</f>
        <v/>
      </c>
      <c r="O154" s="88">
        <f t="array" ref="O154">IF(M154:M632="",0, INDEX(Herbs!A:A,MATCH(M154,Herbs!B:B,0)))</f>
        <v>0</v>
      </c>
      <c r="P154" s="89" t="str">
        <f t="array" ref="P154">IF(M154="","", SWITCH(INDEX(Herbs!$A:$A,MATCH(M154,Herbs!$B:$B,0)),1,1,2,3,3,9,4,36,5,180,6,1080,0)*L154)</f>
        <v/>
      </c>
      <c r="Q154" s="90" t="str">
        <f t="array" ref="Q154">IF(M154="","",INDEX(Herbs!$C:$C,MATCH(M154,Herbs!$B:$B,0)))</f>
        <v/>
      </c>
      <c r="R154" s="89"/>
      <c r="S154" s="91"/>
      <c r="T154" s="88" t="str">
        <f t="array" ref="T154">IF(S154="","",INDEX(Herbs!$J:$J,MATCH(S154,Herbs!$B:$B,0)))</f>
        <v/>
      </c>
      <c r="U154" s="88">
        <f t="array" ref="U154">IF(S154:S632="",0, INDEX(Herbs!A:A,MATCH(S154,Herbs!B:B,0)))</f>
        <v>0</v>
      </c>
      <c r="V154" s="89" t="str">
        <f t="array" ref="V154">IF(S154="","", SWITCH(INDEX(Herbs!$A:$A,MATCH(S154,Herbs!$B:$B,0)),1,1,2,3,3,9,4,36,5,180,6,1080,0)*R154)</f>
        <v/>
      </c>
      <c r="W154" s="90" t="str">
        <f t="array" ref="W154">IF(S154="","",INDEX(Herbs!$C:$C,MATCH(S154,Herbs!$B:$B,0)))</f>
        <v/>
      </c>
    </row>
    <row r="155" ht="41.25" customHeight="1">
      <c r="C155" s="75"/>
      <c r="D155" s="85" t="str">
        <f>C153</f>
        <v>Fire Core Elixir</v>
      </c>
      <c r="E155" s="73" t="s">
        <v>323</v>
      </c>
      <c r="F155" s="86">
        <v>2.0</v>
      </c>
      <c r="G155" s="87" t="s">
        <v>334</v>
      </c>
      <c r="H155" s="88" t="str">
        <f t="array" ref="H155">IF(G155="","",INDEX(Herbs!$J:$J,MATCH(G155,Herbs!$B:$B,0)))</f>
        <v/>
      </c>
      <c r="I155" s="13">
        <f t="array" ref="I155">IF(G155:G632="",0, INDEX(Herbs!A:A,MATCH(G155,Herbs!B:B,0)))</f>
        <v>3</v>
      </c>
      <c r="J155" s="89">
        <f t="array" ref="J155">IF(G155="","", SWITCH(INDEX(Herbs!$A:$A,MATCH(G155,Herbs!$B:$B,0)),1,1,2,3,3,9,4,36,5,180,6,1080,0)*F155)</f>
        <v>18</v>
      </c>
      <c r="K155" s="90" t="str">
        <f t="array" ref="K155">IF(G155="","",INDEX(Herbs!$E:$E,MATCH(G155,Herbs!$B:$B,0)))</f>
        <v>Fire</v>
      </c>
      <c r="L155" s="89"/>
      <c r="M155" s="91"/>
      <c r="N155" s="88" t="str">
        <f t="array" ref="N155">IF(M155="","",INDEX(Herbs!$J:$J,MATCH(M155,Herbs!$B:$B,0)))</f>
        <v/>
      </c>
      <c r="O155" s="88">
        <f t="array" ref="O155">IF(M155:M632="",0, INDEX(Herbs!A:A,MATCH(M155,Herbs!B:B,0)))</f>
        <v>0</v>
      </c>
      <c r="P155" s="89" t="str">
        <f t="array" ref="P155">IF(M155="","", SWITCH(INDEX(Herbs!$A:$A,MATCH(M155,Herbs!$B:$B,0)),1,1,2,3,3,9,4,36,5,180,6,1080,0)*L155)</f>
        <v/>
      </c>
      <c r="Q155" s="90" t="str">
        <f t="array" ref="Q155">IF(M155="","",INDEX(Herbs!$E:$E,MATCH(M155,Herbs!$B:$B,0)))</f>
        <v/>
      </c>
      <c r="R155" s="89"/>
      <c r="S155" s="91"/>
      <c r="T155" s="88" t="str">
        <f t="array" ref="T155">IF(S155="","",INDEX(Herbs!$J:$J,MATCH(S155,Herbs!$B:$B,0)))</f>
        <v/>
      </c>
      <c r="U155" s="88">
        <f t="array" ref="U155">IF(S155:S632="",0, INDEX(Herbs!A:A,MATCH(S155,Herbs!B:B,0)))</f>
        <v>0</v>
      </c>
      <c r="V155" s="89" t="str">
        <f t="array" ref="V155">IF(S155="","", SWITCH(INDEX(Herbs!$A:$A,MATCH(S155,Herbs!$B:$B,0)),1,1,2,3,3,9,4,36,5,180,6,1080,0)*R155)</f>
        <v/>
      </c>
      <c r="W155" s="90" t="str">
        <f t="array" ref="W155">IF(S155="","",INDEX(Herbs!$E:$E,MATCH(S155,Herbs!$B:$B,0)))</f>
        <v/>
      </c>
    </row>
    <row r="156" ht="41.25" customHeight="1">
      <c r="C156" s="75"/>
      <c r="D156" s="85" t="str">
        <f>C153</f>
        <v>Fire Core Elixir</v>
      </c>
      <c r="E156" s="73" t="s">
        <v>325</v>
      </c>
      <c r="F156" s="86">
        <v>1.0</v>
      </c>
      <c r="G156" s="87" t="s">
        <v>365</v>
      </c>
      <c r="H156" s="88" t="str">
        <f t="array" ref="H156">IF(G156="","",INDEX(Herbs!$J:$J,MATCH(G156,Herbs!$B:$B,0)))</f>
        <v/>
      </c>
      <c r="I156" s="13">
        <f t="array" ref="I156">IF(G156:G632="",0, INDEX(Herbs!A:A,MATCH(G156,Herbs!B:B,0)))</f>
        <v>3</v>
      </c>
      <c r="J156" s="89">
        <f t="array" ref="J156">IF(G156="","", SWITCH(INDEX(Herbs!$A:$A,MATCH(G156,Herbs!$B:$B,0)),1,1,2,3,3,9,4,36,5,180,6,1080,0)*F156)</f>
        <v>9</v>
      </c>
      <c r="K156" s="90" t="str">
        <f t="array" ref="K156">IF(G156="","",INDEX(Herbs!$E:$E,MATCH(G156,Herbs!$B:$B,0)))</f>
        <v>Congealing</v>
      </c>
      <c r="L156" s="89"/>
      <c r="M156" s="91"/>
      <c r="N156" s="88" t="str">
        <f t="array" ref="N156">IF(M156="","",INDEX(Herbs!$J:$J,MATCH(M156,Herbs!$B:$B,0)))</f>
        <v/>
      </c>
      <c r="O156" s="88">
        <f t="array" ref="O156">IF(M156:M632="",0, INDEX(Herbs!A:A,MATCH(M156,Herbs!B:B,0)))</f>
        <v>0</v>
      </c>
      <c r="P156" s="89" t="str">
        <f t="array" ref="P156">IF(M156="","", SWITCH(INDEX(Herbs!$A:$A,MATCH(M156,Herbs!$B:$B,0)),1,1,2,3,3,9,4,36,5,180,6,1080,0)*L156)</f>
        <v/>
      </c>
      <c r="Q156" s="90" t="str">
        <f t="array" ref="Q156">IF(M156="","",INDEX(Herbs!$E:$E,MATCH(M156,Herbs!$B:$B,0)))</f>
        <v/>
      </c>
      <c r="R156" s="89"/>
      <c r="S156" s="91"/>
      <c r="T156" s="88" t="str">
        <f t="array" ref="T156">IF(S156="","",INDEX(Herbs!$J:$J,MATCH(S156,Herbs!$B:$B,0)))</f>
        <v/>
      </c>
      <c r="U156" s="88">
        <f t="array" ref="U156">IF(S156:S632="",0, INDEX(Herbs!A:A,MATCH(S156,Herbs!B:B,0)))</f>
        <v>0</v>
      </c>
      <c r="V156" s="89" t="str">
        <f t="array" ref="V156">IF(S156="","", SWITCH(INDEX(Herbs!$A:$A,MATCH(S156,Herbs!$B:$B,0)),1,1,2,3,3,9,4,36,5,180,6,1080,0)*R156)</f>
        <v/>
      </c>
      <c r="W156" s="90" t="str">
        <f t="array" ref="W156">IF(S156="","",INDEX(Herbs!$E:$E,MATCH(S156,Herbs!$B:$B,0)))</f>
        <v/>
      </c>
    </row>
    <row r="157" ht="41.25" customHeight="1">
      <c r="A157" s="92"/>
      <c r="B157" s="92"/>
      <c r="C157" s="93"/>
      <c r="D157" s="94" t="str">
        <f>C153</f>
        <v>Fire Core Elixir</v>
      </c>
      <c r="E157" s="95" t="s">
        <v>326</v>
      </c>
      <c r="F157" s="96">
        <v>1.0</v>
      </c>
      <c r="G157" s="97" t="s">
        <v>366</v>
      </c>
      <c r="H157" s="98" t="str">
        <f t="array" ref="H157">IF(G157="","",INDEX(Herbs!$J:$J,MATCH(G157,Herbs!$B:$B,0)))</f>
        <v/>
      </c>
      <c r="I157" s="99">
        <f t="array" ref="I157">IF(G157:G632="",0, INDEX(Herbs!A:A,MATCH(G157,Herbs!B:B,0)))</f>
        <v>3</v>
      </c>
      <c r="J157" s="100">
        <f t="array" ref="J157">IF(G157="","", SWITCH(INDEX(Herbs!$A:$A,MATCH(G157,Herbs!$B:$B,0)),1,1,2,3,3,9,4,36,5,180,6,1080,0)*F157)</f>
        <v>9</v>
      </c>
      <c r="K157" s="101" t="str">
        <f t="array" ref="K157">IF(G157="","",INDEX(Herbs!$G:$G,MATCH(G157,Herbs!$B:$B,0)))</f>
        <v>Cold</v>
      </c>
      <c r="L157" s="100"/>
      <c r="M157" s="97"/>
      <c r="N157" s="98" t="str">
        <f t="array" ref="N157">IF(M157="","",INDEX(Herbs!$J:$J,MATCH(M157,Herbs!$B:$B,0)))</f>
        <v/>
      </c>
      <c r="O157" s="98">
        <f t="array" ref="O157">IF(M157:M632="",0, INDEX(Herbs!A:A,MATCH(M157,Herbs!B:B,0)))</f>
        <v>0</v>
      </c>
      <c r="P157" s="100" t="str">
        <f t="array" ref="P157">IF(M157="","", SWITCH(INDEX(Herbs!$A:$A,MATCH(M157,Herbs!$B:$B,0)),1,1,2,3,3,9,4,36,5,180,6,1080,0)*L157)</f>
        <v/>
      </c>
      <c r="Q157" s="101" t="str">
        <f t="array" ref="Q157">IF(M157="","",INDEX(Herbs!$G:$G,MATCH(M157,Herbs!$B:$B,0)))</f>
        <v/>
      </c>
      <c r="R157" s="100"/>
      <c r="S157" s="97"/>
      <c r="T157" s="98" t="str">
        <f t="array" ref="T157">IF(S157="","",INDEX(Herbs!$J:$J,MATCH(S157,Herbs!$B:$B,0)))</f>
        <v/>
      </c>
      <c r="U157" s="98">
        <f t="array" ref="U157">IF(S157:S632="",0, INDEX(Herbs!A:A,MATCH(S157,Herbs!B:B,0)))</f>
        <v>0</v>
      </c>
      <c r="V157" s="100" t="str">
        <f t="array" ref="V157">IF(S157="","", SWITCH(INDEX(Herbs!$A:$A,MATCH(S157,Herbs!$B:$B,0)),1,1,2,3,3,9,4,36,5,180,6,1080,0)*R157)</f>
        <v/>
      </c>
      <c r="W157" s="101" t="str">
        <f t="array" ref="W157">IF(S157="","",INDEX(Herbs!$G:$G,MATCH(S157,Herbs!$B:$B,0)))</f>
        <v/>
      </c>
    </row>
    <row r="158" ht="41.25" customHeight="1">
      <c r="A158" s="82" t="s">
        <v>115</v>
      </c>
      <c r="B158" s="83">
        <v>3.0</v>
      </c>
      <c r="C158" s="84" t="s">
        <v>117</v>
      </c>
      <c r="D158" s="85" t="str">
        <f>C158</f>
        <v>Earth Core Elixir</v>
      </c>
      <c r="E158" s="85" t="s">
        <v>320</v>
      </c>
      <c r="F158" s="86">
        <v>1.0</v>
      </c>
      <c r="G158" s="87" t="s">
        <v>334</v>
      </c>
      <c r="H158" s="88" t="str">
        <f t="array" ref="H158">IF(G158="","",INDEX(Herbs!$J:$J,MATCH(G158,Herbs!$B:$B,0)))</f>
        <v/>
      </c>
      <c r="I158" s="13">
        <f t="array" ref="I158">IF(G158:G632="",0, INDEX(Herbs!A:A,MATCH(G158,Herbs!B:B,0)))</f>
        <v>3</v>
      </c>
      <c r="J158" s="89">
        <f t="array" ref="J158">IF(G158="","", SWITCH(INDEX(Herbs!$A:$A,MATCH(G158,Herbs!$B:$B,0)),1,1,2,3,3,9,4,36,5,180,6,1080,0)*F158)</f>
        <v>9</v>
      </c>
      <c r="K158" s="90" t="str">
        <f t="array" ref="K158">IF(G158="","",INDEX(Herbs!$C:$C,MATCH(G158,Herbs!$B:$B,0)))</f>
        <v>Agitating</v>
      </c>
      <c r="L158" s="89"/>
      <c r="M158" s="91"/>
      <c r="N158" s="88" t="str">
        <f t="array" ref="N158">IF(M158="","",INDEX(Herbs!$J:$J,MATCH(M158,Herbs!$B:$B,0)))</f>
        <v/>
      </c>
      <c r="O158" s="88">
        <f t="array" ref="O158">IF(M158:M632="",0, INDEX(Herbs!A:A,MATCH(M158,Herbs!B:B,0)))</f>
        <v>0</v>
      </c>
      <c r="P158" s="89" t="str">
        <f t="array" ref="P158">IF(M158="","", SWITCH(INDEX(Herbs!$A:$A,MATCH(M158,Herbs!$B:$B,0)),1,1,2,3,3,9,4,36,5,180,6,1080,0)*L158)</f>
        <v/>
      </c>
      <c r="Q158" s="90" t="str">
        <f t="array" ref="Q158">IF(M158="","",INDEX(Herbs!$C:$C,MATCH(M158,Herbs!$B:$B,0)))</f>
        <v/>
      </c>
      <c r="R158" s="89"/>
      <c r="S158" s="91"/>
      <c r="T158" s="88" t="str">
        <f t="array" ref="T158">IF(S158="","",INDEX(Herbs!$J:$J,MATCH(S158,Herbs!$B:$B,0)))</f>
        <v/>
      </c>
      <c r="U158" s="88">
        <f t="array" ref="U158">IF(S158:S632="",0, INDEX(Herbs!A:A,MATCH(S158,Herbs!B:B,0)))</f>
        <v>0</v>
      </c>
      <c r="V158" s="89" t="str">
        <f t="array" ref="V158">IF(S158="","", SWITCH(INDEX(Herbs!$A:$A,MATCH(S158,Herbs!$B:$B,0)),1,1,2,3,3,9,4,36,5,180,6,1080,0)*R158)</f>
        <v/>
      </c>
      <c r="W158" s="90" t="str">
        <f t="array" ref="W158">IF(S158="","",INDEX(Herbs!$C:$C,MATCH(S158,Herbs!$B:$B,0)))</f>
        <v/>
      </c>
    </row>
    <row r="159" ht="41.25" customHeight="1">
      <c r="C159" s="75"/>
      <c r="D159" s="85" t="str">
        <f>C158</f>
        <v>Earth Core Elixir</v>
      </c>
      <c r="E159" s="85" t="s">
        <v>322</v>
      </c>
      <c r="F159" s="89"/>
      <c r="G159" s="91"/>
      <c r="H159" s="88" t="str">
        <f t="array" ref="H159">IF(G159="","",INDEX(Herbs!$J:$J,MATCH(G159,Herbs!$B:$B,0)))</f>
        <v/>
      </c>
      <c r="I159" s="13">
        <f t="array" ref="I159">IF(G159:G632="",0, INDEX(Herbs!A:A,MATCH(G159,Herbs!B:B,0)))</f>
        <v>0</v>
      </c>
      <c r="J159" s="89" t="str">
        <f t="array" ref="J159">IF(G159="","", SWITCH(INDEX(Herbs!$A:$A,MATCH(G159,Herbs!$B:$B,0)),1,1,2,3,3,9,4,36,5,180,6,1080,0)*F159)</f>
        <v/>
      </c>
      <c r="K159" s="90" t="str">
        <f t="array" ref="K159">IF(G159="","",INDEX(Herbs!$C:$C,MATCH(G159,Herbs!$B:$B,0)))</f>
        <v/>
      </c>
      <c r="L159" s="89"/>
      <c r="M159" s="91"/>
      <c r="N159" s="88" t="str">
        <f t="array" ref="N159">IF(M159="","",INDEX(Herbs!$J:$J,MATCH(M159,Herbs!$B:$B,0)))</f>
        <v/>
      </c>
      <c r="O159" s="88">
        <f t="array" ref="O159">IF(M159:M632="",0, INDEX(Herbs!A:A,MATCH(M159,Herbs!B:B,0)))</f>
        <v>0</v>
      </c>
      <c r="P159" s="89" t="str">
        <f t="array" ref="P159">IF(M159="","", SWITCH(INDEX(Herbs!$A:$A,MATCH(M159,Herbs!$B:$B,0)),1,1,2,3,3,9,4,36,5,180,6,1080,0)*L159)</f>
        <v/>
      </c>
      <c r="Q159" s="90" t="str">
        <f t="array" ref="Q159">IF(M159="","",INDEX(Herbs!$C:$C,MATCH(M159,Herbs!$B:$B,0)))</f>
        <v/>
      </c>
      <c r="R159" s="89"/>
      <c r="S159" s="91"/>
      <c r="T159" s="88" t="str">
        <f t="array" ref="T159">IF(S159="","",INDEX(Herbs!$J:$J,MATCH(S159,Herbs!$B:$B,0)))</f>
        <v/>
      </c>
      <c r="U159" s="88">
        <f t="array" ref="U159">IF(S159:S632="",0, INDEX(Herbs!A:A,MATCH(S159,Herbs!B:B,0)))</f>
        <v>0</v>
      </c>
      <c r="V159" s="89" t="str">
        <f t="array" ref="V159">IF(S159="","", SWITCH(INDEX(Herbs!$A:$A,MATCH(S159,Herbs!$B:$B,0)),1,1,2,3,3,9,4,36,5,180,6,1080,0)*R159)</f>
        <v/>
      </c>
      <c r="W159" s="90" t="str">
        <f t="array" ref="W159">IF(S159="","",INDEX(Herbs!$C:$C,MATCH(S159,Herbs!$B:$B,0)))</f>
        <v/>
      </c>
    </row>
    <row r="160" ht="41.25" customHeight="1">
      <c r="C160" s="75"/>
      <c r="D160" s="85" t="str">
        <f>C158</f>
        <v>Earth Core Elixir</v>
      </c>
      <c r="E160" s="73" t="s">
        <v>323</v>
      </c>
      <c r="F160" s="86">
        <v>2.0</v>
      </c>
      <c r="G160" s="87" t="s">
        <v>332</v>
      </c>
      <c r="H160" s="88" t="str">
        <f t="array" ref="H160">IF(G160="","",INDEX(Herbs!$J:$J,MATCH(G160,Herbs!$B:$B,0)))</f>
        <v/>
      </c>
      <c r="I160" s="13">
        <f t="array" ref="I160">IF(G160:G632="",0, INDEX(Herbs!A:A,MATCH(G160,Herbs!B:B,0)))</f>
        <v>3</v>
      </c>
      <c r="J160" s="89">
        <f t="array" ref="J160">IF(G160="","", SWITCH(INDEX(Herbs!$A:$A,MATCH(G160,Herbs!$B:$B,0)),1,1,2,3,3,9,4,36,5,180,6,1080,0)*F160)</f>
        <v>18</v>
      </c>
      <c r="K160" s="90" t="str">
        <f t="array" ref="K160">IF(G160="","",INDEX(Herbs!$E:$E,MATCH(G160,Herbs!$B:$B,0)))</f>
        <v>Earth</v>
      </c>
      <c r="L160" s="89"/>
      <c r="M160" s="91"/>
      <c r="N160" s="88" t="str">
        <f t="array" ref="N160">IF(M160="","",INDEX(Herbs!$J:$J,MATCH(M160,Herbs!$B:$B,0)))</f>
        <v/>
      </c>
      <c r="O160" s="88">
        <f t="array" ref="O160">IF(M160:M632="",0, INDEX(Herbs!A:A,MATCH(M160,Herbs!B:B,0)))</f>
        <v>0</v>
      </c>
      <c r="P160" s="89" t="str">
        <f t="array" ref="P160">IF(M160="","", SWITCH(INDEX(Herbs!$A:$A,MATCH(M160,Herbs!$B:$B,0)),1,1,2,3,3,9,4,36,5,180,6,1080,0)*L160)</f>
        <v/>
      </c>
      <c r="Q160" s="90" t="str">
        <f t="array" ref="Q160">IF(M160="","",INDEX(Herbs!$E:$E,MATCH(M160,Herbs!$B:$B,0)))</f>
        <v/>
      </c>
      <c r="R160" s="89"/>
      <c r="S160" s="91"/>
      <c r="T160" s="88" t="str">
        <f t="array" ref="T160">IF(S160="","",INDEX(Herbs!$J:$J,MATCH(S160,Herbs!$B:$B,0)))</f>
        <v/>
      </c>
      <c r="U160" s="88">
        <f t="array" ref="U160">IF(S160:S632="",0, INDEX(Herbs!A:A,MATCH(S160,Herbs!B:B,0)))</f>
        <v>0</v>
      </c>
      <c r="V160" s="89" t="str">
        <f t="array" ref="V160">IF(S160="","", SWITCH(INDEX(Herbs!$A:$A,MATCH(S160,Herbs!$B:$B,0)),1,1,2,3,3,9,4,36,5,180,6,1080,0)*R160)</f>
        <v/>
      </c>
      <c r="W160" s="90" t="str">
        <f t="array" ref="W160">IF(S160="","",INDEX(Herbs!$E:$E,MATCH(S160,Herbs!$B:$B,0)))</f>
        <v/>
      </c>
    </row>
    <row r="161" ht="41.25" customHeight="1">
      <c r="C161" s="75"/>
      <c r="D161" s="85" t="str">
        <f>C158</f>
        <v>Earth Core Elixir</v>
      </c>
      <c r="E161" s="73" t="s">
        <v>325</v>
      </c>
      <c r="F161" s="86">
        <v>1.0</v>
      </c>
      <c r="G161" s="87" t="s">
        <v>365</v>
      </c>
      <c r="H161" s="88" t="str">
        <f t="array" ref="H161">IF(G161="","",INDEX(Herbs!$J:$J,MATCH(G161,Herbs!$B:$B,0)))</f>
        <v/>
      </c>
      <c r="I161" s="13">
        <f t="array" ref="I161">IF(G161:G632="",0, INDEX(Herbs!A:A,MATCH(G161,Herbs!B:B,0)))</f>
        <v>3</v>
      </c>
      <c r="J161" s="89">
        <f t="array" ref="J161">IF(G161="","", SWITCH(INDEX(Herbs!$A:$A,MATCH(G161,Herbs!$B:$B,0)),1,1,2,3,3,9,4,36,5,180,6,1080,0)*F161)</f>
        <v>9</v>
      </c>
      <c r="K161" s="90" t="str">
        <f t="array" ref="K161">IF(G161="","",INDEX(Herbs!$E:$E,MATCH(G161,Herbs!$B:$B,0)))</f>
        <v>Congealing</v>
      </c>
      <c r="L161" s="89"/>
      <c r="M161" s="91"/>
      <c r="N161" s="88" t="str">
        <f t="array" ref="N161">IF(M161="","",INDEX(Herbs!$J:$J,MATCH(M161,Herbs!$B:$B,0)))</f>
        <v/>
      </c>
      <c r="O161" s="88">
        <f t="array" ref="O161">IF(M161:M632="",0, INDEX(Herbs!A:A,MATCH(M161,Herbs!B:B,0)))</f>
        <v>0</v>
      </c>
      <c r="P161" s="89" t="str">
        <f t="array" ref="P161">IF(M161="","", SWITCH(INDEX(Herbs!$A:$A,MATCH(M161,Herbs!$B:$B,0)),1,1,2,3,3,9,4,36,5,180,6,1080,0)*L161)</f>
        <v/>
      </c>
      <c r="Q161" s="90" t="str">
        <f t="array" ref="Q161">IF(M161="","",INDEX(Herbs!$E:$E,MATCH(M161,Herbs!$B:$B,0)))</f>
        <v/>
      </c>
      <c r="R161" s="89"/>
      <c r="S161" s="91"/>
      <c r="T161" s="88" t="str">
        <f t="array" ref="T161">IF(S161="","",INDEX(Herbs!$J:$J,MATCH(S161,Herbs!$B:$B,0)))</f>
        <v/>
      </c>
      <c r="U161" s="88">
        <f t="array" ref="U161">IF(S161:S632="",0, INDEX(Herbs!A:A,MATCH(S161,Herbs!B:B,0)))</f>
        <v>0</v>
      </c>
      <c r="V161" s="89" t="str">
        <f t="array" ref="V161">IF(S161="","", SWITCH(INDEX(Herbs!$A:$A,MATCH(S161,Herbs!$B:$B,0)),1,1,2,3,3,9,4,36,5,180,6,1080,0)*R161)</f>
        <v/>
      </c>
      <c r="W161" s="90" t="str">
        <f t="array" ref="W161">IF(S161="","",INDEX(Herbs!$E:$E,MATCH(S161,Herbs!$B:$B,0)))</f>
        <v/>
      </c>
    </row>
    <row r="162" ht="41.25" customHeight="1">
      <c r="A162" s="92"/>
      <c r="B162" s="92"/>
      <c r="C162" s="93"/>
      <c r="D162" s="94" t="str">
        <f>C158</f>
        <v>Earth Core Elixir</v>
      </c>
      <c r="E162" s="95" t="s">
        <v>326</v>
      </c>
      <c r="F162" s="96">
        <v>1.0</v>
      </c>
      <c r="G162" s="97" t="s">
        <v>331</v>
      </c>
      <c r="H162" s="98" t="str">
        <f t="array" ref="H162">IF(G162="","",INDEX(Herbs!$J:$J,MATCH(G162,Herbs!$B:$B,0)))</f>
        <v/>
      </c>
      <c r="I162" s="99">
        <f t="array" ref="I162">IF(G162:G632="",0, INDEX(Herbs!A:A,MATCH(G162,Herbs!B:B,0)))</f>
        <v>3</v>
      </c>
      <c r="J162" s="100">
        <f t="array" ref="J162">IF(G162="","", SWITCH(INDEX(Herbs!$A:$A,MATCH(G162,Herbs!$B:$B,0)),1,1,2,3,3,9,4,36,5,180,6,1080,0)*F162)</f>
        <v>9</v>
      </c>
      <c r="K162" s="101" t="str">
        <f t="array" ref="K162">IF(G162="","",INDEX(Herbs!$G:$G,MATCH(G162,Herbs!$B:$B,0)))</f>
        <v>Heat</v>
      </c>
      <c r="L162" s="100"/>
      <c r="M162" s="97"/>
      <c r="N162" s="98" t="str">
        <f t="array" ref="N162">IF(M162="","",INDEX(Herbs!$J:$J,MATCH(M162,Herbs!$B:$B,0)))</f>
        <v/>
      </c>
      <c r="O162" s="98">
        <f t="array" ref="O162">IF(M162:M632="",0, INDEX(Herbs!A:A,MATCH(M162,Herbs!B:B,0)))</f>
        <v>0</v>
      </c>
      <c r="P162" s="100" t="str">
        <f t="array" ref="P162">IF(M162="","", SWITCH(INDEX(Herbs!$A:$A,MATCH(M162,Herbs!$B:$B,0)),1,1,2,3,3,9,4,36,5,180,6,1080,0)*L162)</f>
        <v/>
      </c>
      <c r="Q162" s="101" t="str">
        <f t="array" ref="Q162">IF(M162="","",INDEX(Herbs!$G:$G,MATCH(M162,Herbs!$B:$B,0)))</f>
        <v/>
      </c>
      <c r="R162" s="100"/>
      <c r="S162" s="97"/>
      <c r="T162" s="98" t="str">
        <f t="array" ref="T162">IF(S162="","",INDEX(Herbs!$J:$J,MATCH(S162,Herbs!$B:$B,0)))</f>
        <v/>
      </c>
      <c r="U162" s="98">
        <f t="array" ref="U162">IF(S162:S632="",0, INDEX(Herbs!A:A,MATCH(S162,Herbs!B:B,0)))</f>
        <v>0</v>
      </c>
      <c r="V162" s="100" t="str">
        <f t="array" ref="V162">IF(S162="","", SWITCH(INDEX(Herbs!$A:$A,MATCH(S162,Herbs!$B:$B,0)),1,1,2,3,3,9,4,36,5,180,6,1080,0)*R162)</f>
        <v/>
      </c>
      <c r="W162" s="101" t="str">
        <f t="array" ref="W162">IF(S162="","",INDEX(Herbs!$G:$G,MATCH(S162,Herbs!$B:$B,0)))</f>
        <v/>
      </c>
    </row>
    <row r="163" ht="41.25" customHeight="1">
      <c r="A163" s="82" t="s">
        <v>115</v>
      </c>
      <c r="B163" s="83">
        <v>4.0</v>
      </c>
      <c r="C163" s="84" t="s">
        <v>128</v>
      </c>
      <c r="D163" s="85" t="str">
        <f>C163</f>
        <v>Core Condensing Elixir</v>
      </c>
      <c r="E163" s="85" t="s">
        <v>320</v>
      </c>
      <c r="F163" s="86">
        <v>4.0</v>
      </c>
      <c r="G163" s="87" t="s">
        <v>334</v>
      </c>
      <c r="H163" s="88" t="str">
        <f t="array" ref="H163">IF(G163="","",INDEX(Herbs!$J:$J,MATCH(G163,Herbs!$B:$B,0)))</f>
        <v/>
      </c>
      <c r="I163" s="13">
        <f t="array" ref="I163">IF(G163:G632="",0, INDEX(Herbs!A:A,MATCH(G163,Herbs!B:B,0)))</f>
        <v>3</v>
      </c>
      <c r="J163" s="89">
        <f t="array" ref="J163">IF(G163="","", SWITCH(INDEX(Herbs!$A:$A,MATCH(G163,Herbs!$B:$B,0)),1,1,2,3,3,9,4,36,5,180,6,1080,0)*F163)</f>
        <v>36</v>
      </c>
      <c r="K163" s="90" t="str">
        <f t="array" ref="K163">IF(G163="","",INDEX(Herbs!$C:$C,MATCH(G163,Herbs!$B:$B,0)))</f>
        <v>Agitating</v>
      </c>
      <c r="L163" s="89"/>
      <c r="M163" s="87"/>
      <c r="N163" s="88" t="str">
        <f t="array" ref="N163">IF(M163="","",INDEX(Herbs!$J:$J,MATCH(M163,Herbs!$B:$B,0)))</f>
        <v/>
      </c>
      <c r="O163" s="88">
        <f t="array" ref="O163">IF(M163:M632="",0, INDEX(Herbs!A:A,MATCH(M163,Herbs!B:B,0)))</f>
        <v>0</v>
      </c>
      <c r="P163" s="89" t="str">
        <f t="array" ref="P163">IF(M163="","", SWITCH(INDEX(Herbs!$A:$A,MATCH(M163,Herbs!$B:$B,0)),1,1,2,3,3,9,4,36,5,180,6,1080,0)*L163)</f>
        <v/>
      </c>
      <c r="Q163" s="90" t="str">
        <f t="array" ref="Q163">IF(M163="","",INDEX(Herbs!$C:$C,MATCH(M163,Herbs!$B:$B,0)))</f>
        <v/>
      </c>
      <c r="R163" s="89"/>
      <c r="S163" s="91"/>
      <c r="T163" s="88" t="str">
        <f t="array" ref="T163">IF(S163="","",INDEX(Herbs!$J:$J,MATCH(S163,Herbs!$B:$B,0)))</f>
        <v/>
      </c>
      <c r="U163" s="88">
        <f t="array" ref="U163">IF(S163:S632="",0, INDEX(Herbs!A:A,MATCH(S163,Herbs!B:B,0)))</f>
        <v>0</v>
      </c>
      <c r="V163" s="89" t="str">
        <f t="array" ref="V163">IF(S163="","", SWITCH(INDEX(Herbs!$A:$A,MATCH(S163,Herbs!$B:$B,0)),1,1,2,3,3,9,4,36,5,180,6,1080,0)*R163)</f>
        <v/>
      </c>
      <c r="W163" s="90" t="str">
        <f t="array" ref="W163">IF(S163="","",INDEX(Herbs!$C:$C,MATCH(S163,Herbs!$B:$B,0)))</f>
        <v/>
      </c>
    </row>
    <row r="164" ht="41.25" customHeight="1">
      <c r="C164" s="75"/>
      <c r="D164" s="85" t="str">
        <f>C163</f>
        <v>Core Condensing Elixir</v>
      </c>
      <c r="E164" s="85" t="s">
        <v>322</v>
      </c>
      <c r="F164" s="89"/>
      <c r="G164" s="91"/>
      <c r="H164" s="88" t="str">
        <f t="array" ref="H164">IF(G164="","",INDEX(Herbs!$J:$J,MATCH(G164,Herbs!$B:$B,0)))</f>
        <v/>
      </c>
      <c r="I164" s="13">
        <f t="array" ref="I164">IF(G164:G632="",0, INDEX(Herbs!A:A,MATCH(G164,Herbs!B:B,0)))</f>
        <v>0</v>
      </c>
      <c r="J164" s="89" t="str">
        <f t="array" ref="J164">IF(G164="","", SWITCH(INDEX(Herbs!$A:$A,MATCH(G164,Herbs!$B:$B,0)),1,1,2,3,3,9,4,36,5,180,6,1080,0)*F164)</f>
        <v/>
      </c>
      <c r="K164" s="90" t="str">
        <f t="array" ref="K164">IF(G164="","",INDEX(Herbs!$C:$C,MATCH(G164,Herbs!$B:$B,0)))</f>
        <v/>
      </c>
      <c r="L164" s="89"/>
      <c r="M164" s="91"/>
      <c r="N164" s="88" t="str">
        <f t="array" ref="N164">IF(M164="","",INDEX(Herbs!$J:$J,MATCH(M164,Herbs!$B:$B,0)))</f>
        <v/>
      </c>
      <c r="O164" s="88">
        <f t="array" ref="O164">IF(M164:M632="",0, INDEX(Herbs!A:A,MATCH(M164,Herbs!B:B,0)))</f>
        <v>0</v>
      </c>
      <c r="P164" s="89" t="str">
        <f t="array" ref="P164">IF(M164="","", SWITCH(INDEX(Herbs!$A:$A,MATCH(M164,Herbs!$B:$B,0)),1,1,2,3,3,9,4,36,5,180,6,1080,0)*L164)</f>
        <v/>
      </c>
      <c r="Q164" s="90" t="str">
        <f t="array" ref="Q164">IF(M164="","",INDEX(Herbs!$C:$C,MATCH(M164,Herbs!$B:$B,0)))</f>
        <v/>
      </c>
      <c r="R164" s="89"/>
      <c r="S164" s="91"/>
      <c r="T164" s="88" t="str">
        <f t="array" ref="T164">IF(S164="","",INDEX(Herbs!$J:$J,MATCH(S164,Herbs!$B:$B,0)))</f>
        <v/>
      </c>
      <c r="U164" s="88">
        <f t="array" ref="U164">IF(S164:S632="",0, INDEX(Herbs!A:A,MATCH(S164,Herbs!B:B,0)))</f>
        <v>0</v>
      </c>
      <c r="V164" s="89" t="str">
        <f t="array" ref="V164">IF(S164="","", SWITCH(INDEX(Herbs!$A:$A,MATCH(S164,Herbs!$B:$B,0)),1,1,2,3,3,9,4,36,5,180,6,1080,0)*R164)</f>
        <v/>
      </c>
      <c r="W164" s="90" t="str">
        <f t="array" ref="W164">IF(S164="","",INDEX(Herbs!$C:$C,MATCH(S164,Herbs!$B:$B,0)))</f>
        <v/>
      </c>
    </row>
    <row r="165" ht="41.25" customHeight="1">
      <c r="C165" s="75"/>
      <c r="D165" s="85" t="str">
        <f>C163</f>
        <v>Core Condensing Elixir</v>
      </c>
      <c r="E165" s="73" t="s">
        <v>323</v>
      </c>
      <c r="F165" s="86">
        <v>2.0</v>
      </c>
      <c r="G165" s="87" t="s">
        <v>365</v>
      </c>
      <c r="H165" s="88" t="str">
        <f t="array" ref="H165">IF(G165="","",INDEX(Herbs!$J:$J,MATCH(G165,Herbs!$B:$B,0)))</f>
        <v/>
      </c>
      <c r="I165" s="13">
        <f t="array" ref="I165">IF(G165:G632="",0, INDEX(Herbs!A:A,MATCH(G165,Herbs!B:B,0)))</f>
        <v>3</v>
      </c>
      <c r="J165" s="89">
        <f t="array" ref="J165">IF(G165="","", SWITCH(INDEX(Herbs!$A:$A,MATCH(G165,Herbs!$B:$B,0)),1,1,2,3,3,9,4,36,5,180,6,1080,0)*F165)</f>
        <v>18</v>
      </c>
      <c r="K165" s="90" t="str">
        <f t="array" ref="K165">IF(G165="","",INDEX(Herbs!$E:$E,MATCH(G165,Herbs!$B:$B,0)))</f>
        <v>Congealing</v>
      </c>
      <c r="L165" s="89"/>
      <c r="M165" s="91"/>
      <c r="N165" s="88" t="str">
        <f t="array" ref="N165">IF(M165="","",INDEX(Herbs!$J:$J,MATCH(M165,Herbs!$B:$B,0)))</f>
        <v/>
      </c>
      <c r="O165" s="88">
        <f t="array" ref="O165">IF(M165:M632="",0, INDEX(Herbs!A:A,MATCH(M165,Herbs!B:B,0)))</f>
        <v>0</v>
      </c>
      <c r="P165" s="89" t="str">
        <f t="array" ref="P165">IF(M165="","", SWITCH(INDEX(Herbs!$A:$A,MATCH(M165,Herbs!$B:$B,0)),1,1,2,3,3,9,4,36,5,180,6,1080,0)*L165)</f>
        <v/>
      </c>
      <c r="Q165" s="90" t="str">
        <f t="array" ref="Q165">IF(M165="","",INDEX(Herbs!$E:$E,MATCH(M165,Herbs!$B:$B,0)))</f>
        <v/>
      </c>
      <c r="R165" s="89"/>
      <c r="S165" s="91"/>
      <c r="T165" s="88" t="str">
        <f t="array" ref="T165">IF(S165="","",INDEX(Herbs!$J:$J,MATCH(S165,Herbs!$B:$B,0)))</f>
        <v/>
      </c>
      <c r="U165" s="88">
        <f t="array" ref="U165">IF(S165:S632="",0, INDEX(Herbs!A:A,MATCH(S165,Herbs!B:B,0)))</f>
        <v>0</v>
      </c>
      <c r="V165" s="89" t="str">
        <f t="array" ref="V165">IF(S165="","", SWITCH(INDEX(Herbs!$A:$A,MATCH(S165,Herbs!$B:$B,0)),1,1,2,3,3,9,4,36,5,180,6,1080,0)*R165)</f>
        <v/>
      </c>
      <c r="W165" s="90" t="str">
        <f t="array" ref="W165">IF(S165="","",INDEX(Herbs!$E:$E,MATCH(S165,Herbs!$B:$B,0)))</f>
        <v/>
      </c>
    </row>
    <row r="166" ht="41.25" customHeight="1">
      <c r="C166" s="75"/>
      <c r="D166" s="85" t="str">
        <f>C163</f>
        <v>Core Condensing Elixir</v>
      </c>
      <c r="E166" s="73" t="s">
        <v>325</v>
      </c>
      <c r="F166" s="86">
        <v>1.0</v>
      </c>
      <c r="G166" s="87" t="s">
        <v>329</v>
      </c>
      <c r="H166" s="88" t="str">
        <f t="array" ref="H166">IF(G166="","",INDEX(Herbs!$J:$J,MATCH(G166,Herbs!$B:$B,0)))</f>
        <v/>
      </c>
      <c r="I166" s="13">
        <f t="array" ref="I166">IF(G166:G632="",0, INDEX(Herbs!A:A,MATCH(G166,Herbs!B:B,0)))</f>
        <v>3</v>
      </c>
      <c r="J166" s="89">
        <f t="array" ref="J166">IF(G166="","", SWITCH(INDEX(Herbs!$A:$A,MATCH(G166,Herbs!$B:$B,0)),1,1,2,3,3,9,4,36,5,180,6,1080,0)*F166)</f>
        <v>9</v>
      </c>
      <c r="K166" s="90" t="str">
        <f t="array" ref="K166">IF(G166="","",INDEX(Herbs!$E:$E,MATCH(G166,Herbs!$B:$B,0)))</f>
        <v>Condensing</v>
      </c>
      <c r="L166" s="89"/>
      <c r="M166" s="91"/>
      <c r="N166" s="88" t="str">
        <f t="array" ref="N166">IF(M166="","",INDEX(Herbs!$J:$J,MATCH(M166,Herbs!$B:$B,0)))</f>
        <v/>
      </c>
      <c r="O166" s="88">
        <f t="array" ref="O166">IF(M166:M632="",0, INDEX(Herbs!A:A,MATCH(M166,Herbs!B:B,0)))</f>
        <v>0</v>
      </c>
      <c r="P166" s="89" t="str">
        <f t="array" ref="P166">IF(M166="","", SWITCH(INDEX(Herbs!$A:$A,MATCH(M166,Herbs!$B:$B,0)),1,1,2,3,3,9,4,36,5,180,6,1080,0)*L166)</f>
        <v/>
      </c>
      <c r="Q166" s="90" t="str">
        <f t="array" ref="Q166">IF(M166="","",INDEX(Herbs!$E:$E,MATCH(M166,Herbs!$B:$B,0)))</f>
        <v/>
      </c>
      <c r="R166" s="89"/>
      <c r="S166" s="91"/>
      <c r="T166" s="88" t="str">
        <f t="array" ref="T166">IF(S166="","",INDEX(Herbs!$J:$J,MATCH(S166,Herbs!$B:$B,0)))</f>
        <v/>
      </c>
      <c r="U166" s="88">
        <f t="array" ref="U166">IF(S166:S632="",0, INDEX(Herbs!A:A,MATCH(S166,Herbs!B:B,0)))</f>
        <v>0</v>
      </c>
      <c r="V166" s="89" t="str">
        <f t="array" ref="V166">IF(S166="","", SWITCH(INDEX(Herbs!$A:$A,MATCH(S166,Herbs!$B:$B,0)),1,1,2,3,3,9,4,36,5,180,6,1080,0)*R166)</f>
        <v/>
      </c>
      <c r="W166" s="90" t="str">
        <f t="array" ref="W166">IF(S166="","",INDEX(Herbs!$E:$E,MATCH(S166,Herbs!$B:$B,0)))</f>
        <v/>
      </c>
    </row>
    <row r="167" ht="41.25" customHeight="1">
      <c r="A167" s="92"/>
      <c r="B167" s="92"/>
      <c r="C167" s="93"/>
      <c r="D167" s="94" t="str">
        <f>C163</f>
        <v>Core Condensing Elixir</v>
      </c>
      <c r="E167" s="95" t="s">
        <v>326</v>
      </c>
      <c r="F167" s="96">
        <v>1.0</v>
      </c>
      <c r="G167" s="97" t="s">
        <v>346</v>
      </c>
      <c r="H167" s="98" t="str">
        <f t="array" ref="H167">IF(G167="","",INDEX(Herbs!$J:$J,MATCH(G167,Herbs!$B:$B,0)))</f>
        <v/>
      </c>
      <c r="I167" s="99">
        <f t="array" ref="I167">IF(G167:G632="",0, INDEX(Herbs!A:A,MATCH(G167,Herbs!B:B,0)))</f>
        <v>2</v>
      </c>
      <c r="J167" s="100">
        <f t="array" ref="J167">IF(G167="","", SWITCH(INDEX(Herbs!$A:$A,MATCH(G167,Herbs!$B:$B,0)),1,1,2,3,3,9,4,36,5,180,6,1080,0)*F167)</f>
        <v>3</v>
      </c>
      <c r="K167" s="101" t="str">
        <f t="array" ref="K167">IF(G167="","",INDEX(Herbs!$G:$G,MATCH(G167,Herbs!$B:$B,0)))</f>
        <v>Balanced</v>
      </c>
      <c r="L167" s="100"/>
      <c r="M167" s="97"/>
      <c r="N167" s="98" t="str">
        <f t="array" ref="N167">IF(M167="","",INDEX(Herbs!$J:$J,MATCH(M167,Herbs!$B:$B,0)))</f>
        <v/>
      </c>
      <c r="O167" s="98">
        <f t="array" ref="O167">IF(M167:M632="",0, INDEX(Herbs!A:A,MATCH(M167,Herbs!B:B,0)))</f>
        <v>0</v>
      </c>
      <c r="P167" s="100" t="str">
        <f t="array" ref="P167">IF(M167="","", SWITCH(INDEX(Herbs!$A:$A,MATCH(M167,Herbs!$B:$B,0)),1,1,2,3,3,9,4,36,5,180,6,1080,0)*L167)</f>
        <v/>
      </c>
      <c r="Q167" s="101" t="str">
        <f t="array" ref="Q167">IF(M167="","",INDEX(Herbs!$G:$G,MATCH(M167,Herbs!$B:$B,0)))</f>
        <v/>
      </c>
      <c r="R167" s="100"/>
      <c r="S167" s="97"/>
      <c r="T167" s="98" t="str">
        <f t="array" ref="T167">IF(S167="","",INDEX(Herbs!$J:$J,MATCH(S167,Herbs!$B:$B,0)))</f>
        <v/>
      </c>
      <c r="U167" s="98">
        <f t="array" ref="U167">IF(S167:S632="",0, INDEX(Herbs!A:A,MATCH(S167,Herbs!B:B,0)))</f>
        <v>0</v>
      </c>
      <c r="V167" s="100" t="str">
        <f t="array" ref="V167">IF(S167="","", SWITCH(INDEX(Herbs!$A:$A,MATCH(S167,Herbs!$B:$B,0)),1,1,2,3,3,9,4,36,5,180,6,1080,0)*R167)</f>
        <v/>
      </c>
      <c r="W167" s="101" t="str">
        <f t="array" ref="W167">IF(S167="","",INDEX(Herbs!$G:$G,MATCH(S167,Herbs!$B:$B,0)))</f>
        <v/>
      </c>
    </row>
    <row r="168" ht="41.25" customHeight="1">
      <c r="A168" s="82" t="s">
        <v>115</v>
      </c>
      <c r="B168" s="83">
        <v>5.0</v>
      </c>
      <c r="C168" s="84" t="s">
        <v>134</v>
      </c>
      <c r="D168" s="85" t="str">
        <f>C168</f>
        <v>Five Qi Elixir</v>
      </c>
      <c r="E168" s="85" t="s">
        <v>320</v>
      </c>
      <c r="F168" s="86">
        <v>2.0</v>
      </c>
      <c r="G168" s="87" t="s">
        <v>334</v>
      </c>
      <c r="H168" s="88" t="str">
        <f t="array" ref="H168">IF(G168="","",INDEX(Herbs!$J:$J,MATCH(G168,Herbs!$B:$B,0)))</f>
        <v/>
      </c>
      <c r="I168" s="13">
        <f t="array" ref="I168">IF(G168:G632="",0, INDEX(Herbs!A:A,MATCH(G168,Herbs!B:B,0)))</f>
        <v>3</v>
      </c>
      <c r="J168" s="89">
        <f t="array" ref="J168">IF(G168="","", SWITCH(INDEX(Herbs!$A:$A,MATCH(G168,Herbs!$B:$B,0)),1,1,2,3,3,9,4,36,5,180,6,1080,0)*F168)</f>
        <v>18</v>
      </c>
      <c r="K168" s="90" t="str">
        <f t="array" ref="K168">IF(G168="","",INDEX(Herbs!$C:$C,MATCH(G168,Herbs!$B:$B,0)))</f>
        <v>Agitating</v>
      </c>
      <c r="L168" s="89"/>
      <c r="M168" s="91"/>
      <c r="N168" s="88" t="str">
        <f t="array" ref="N168">IF(M168="","",INDEX(Herbs!$J:$J,MATCH(M168,Herbs!$B:$B,0)))</f>
        <v/>
      </c>
      <c r="O168" s="88">
        <f t="array" ref="O168">IF(M168:M632="",0, INDEX(Herbs!A:A,MATCH(M168,Herbs!B:B,0)))</f>
        <v>0</v>
      </c>
      <c r="P168" s="89" t="str">
        <f t="array" ref="P168">IF(M168="","", SWITCH(INDEX(Herbs!$A:$A,MATCH(M168,Herbs!$B:$B,0)),1,1,2,3,3,9,4,36,5,180,6,1080,0)*L168)</f>
        <v/>
      </c>
      <c r="Q168" s="90" t="str">
        <f t="array" ref="Q168">IF(M168="","",INDEX(Herbs!$C:$C,MATCH(M168,Herbs!$B:$B,0)))</f>
        <v/>
      </c>
      <c r="R168" s="89"/>
      <c r="S168" s="91"/>
      <c r="T168" s="88" t="str">
        <f t="array" ref="T168">IF(S168="","",INDEX(Herbs!$J:$J,MATCH(S168,Herbs!$B:$B,0)))</f>
        <v/>
      </c>
      <c r="U168" s="88">
        <f t="array" ref="U168">IF(S168:S632="",0, INDEX(Herbs!A:A,MATCH(S168,Herbs!B:B,0)))</f>
        <v>0</v>
      </c>
      <c r="V168" s="89" t="str">
        <f t="array" ref="V168">IF(S168="","", SWITCH(INDEX(Herbs!$A:$A,MATCH(S168,Herbs!$B:$B,0)),1,1,2,3,3,9,4,36,5,180,6,1080,0)*R168)</f>
        <v/>
      </c>
      <c r="W168" s="90" t="str">
        <f t="array" ref="W168">IF(S168="","",INDEX(Herbs!$C:$C,MATCH(S168,Herbs!$B:$B,0)))</f>
        <v/>
      </c>
    </row>
    <row r="169" ht="41.25" customHeight="1">
      <c r="C169" s="75"/>
      <c r="D169" s="85" t="str">
        <f>C168</f>
        <v>Five Qi Elixir</v>
      </c>
      <c r="E169" s="85" t="s">
        <v>322</v>
      </c>
      <c r="F169" s="89"/>
      <c r="G169" s="91"/>
      <c r="H169" s="88" t="str">
        <f t="array" ref="H169">IF(G169="","",INDEX(Herbs!$J:$J,MATCH(G169,Herbs!$B:$B,0)))</f>
        <v/>
      </c>
      <c r="I169" s="13">
        <f t="array" ref="I169">IF(G169:G632="",0, INDEX(Herbs!A:A,MATCH(G169,Herbs!B:B,0)))</f>
        <v>0</v>
      </c>
      <c r="J169" s="89" t="str">
        <f t="array" ref="J169">IF(G169="","", SWITCH(INDEX(Herbs!$A:$A,MATCH(G169,Herbs!$B:$B,0)),1,1,2,3,3,9,4,36,5,180,6,1080,0)*F169)</f>
        <v/>
      </c>
      <c r="K169" s="90" t="str">
        <f t="array" ref="K169">IF(G169="","",INDEX(Herbs!$C:$C,MATCH(G169,Herbs!$B:$B,0)))</f>
        <v/>
      </c>
      <c r="L169" s="89"/>
      <c r="M169" s="91"/>
      <c r="N169" s="88" t="str">
        <f t="array" ref="N169">IF(M169="","",INDEX(Herbs!$J:$J,MATCH(M169,Herbs!$B:$B,0)))</f>
        <v/>
      </c>
      <c r="O169" s="88">
        <f t="array" ref="O169">IF(M169:M632="",0, INDEX(Herbs!A:A,MATCH(M169,Herbs!B:B,0)))</f>
        <v>0</v>
      </c>
      <c r="P169" s="89" t="str">
        <f t="array" ref="P169">IF(M169="","", SWITCH(INDEX(Herbs!$A:$A,MATCH(M169,Herbs!$B:$B,0)),1,1,2,3,3,9,4,36,5,180,6,1080,0)*L169)</f>
        <v/>
      </c>
      <c r="Q169" s="90" t="str">
        <f t="array" ref="Q169">IF(M169="","",INDEX(Herbs!$C:$C,MATCH(M169,Herbs!$B:$B,0)))</f>
        <v/>
      </c>
      <c r="R169" s="89"/>
      <c r="S169" s="91"/>
      <c r="T169" s="88" t="str">
        <f t="array" ref="T169">IF(S169="","",INDEX(Herbs!$J:$J,MATCH(S169,Herbs!$B:$B,0)))</f>
        <v/>
      </c>
      <c r="U169" s="88">
        <f t="array" ref="U169">IF(S169:S632="",0, INDEX(Herbs!A:A,MATCH(S169,Herbs!B:B,0)))</f>
        <v>0</v>
      </c>
      <c r="V169" s="89" t="str">
        <f t="array" ref="V169">IF(S169="","", SWITCH(INDEX(Herbs!$A:$A,MATCH(S169,Herbs!$B:$B,0)),1,1,2,3,3,9,4,36,5,180,6,1080,0)*R169)</f>
        <v/>
      </c>
      <c r="W169" s="90" t="str">
        <f t="array" ref="W169">IF(S169="","",INDEX(Herbs!$C:$C,MATCH(S169,Herbs!$B:$B,0)))</f>
        <v/>
      </c>
    </row>
    <row r="170" ht="41.25" customHeight="1">
      <c r="C170" s="75"/>
      <c r="D170" s="85" t="str">
        <f>C168</f>
        <v>Five Qi Elixir</v>
      </c>
      <c r="E170" s="73" t="s">
        <v>323</v>
      </c>
      <c r="F170" s="86">
        <v>8.0</v>
      </c>
      <c r="G170" s="87" t="s">
        <v>365</v>
      </c>
      <c r="H170" s="88" t="str">
        <f t="array" ref="H170">IF(G170="","",INDEX(Herbs!$J:$J,MATCH(G170,Herbs!$B:$B,0)))</f>
        <v/>
      </c>
      <c r="I170" s="13">
        <f t="array" ref="I170">IF(G170:G632="",0, INDEX(Herbs!A:A,MATCH(G170,Herbs!B:B,0)))</f>
        <v>3</v>
      </c>
      <c r="J170" s="89">
        <f t="array" ref="J170">IF(G170="","", SWITCH(INDEX(Herbs!$A:$A,MATCH(G170,Herbs!$B:$B,0)),1,1,2,3,3,9,4,36,5,180,6,1080,0)*F170)</f>
        <v>72</v>
      </c>
      <c r="K170" s="90" t="str">
        <f t="array" ref="K170">IF(G170="","",INDEX(Herbs!$E:$E,MATCH(G170,Herbs!$B:$B,0)))</f>
        <v>Congealing</v>
      </c>
      <c r="L170" s="89"/>
      <c r="M170" s="91"/>
      <c r="N170" s="88" t="str">
        <f t="array" ref="N170">IF(M170="","",INDEX(Herbs!$J:$J,MATCH(M170,Herbs!$B:$B,0)))</f>
        <v/>
      </c>
      <c r="O170" s="88">
        <f t="array" ref="O170">IF(M170:M632="",0, INDEX(Herbs!A:A,MATCH(M170,Herbs!B:B,0)))</f>
        <v>0</v>
      </c>
      <c r="P170" s="89" t="str">
        <f t="array" ref="P170">IF(M170="","", SWITCH(INDEX(Herbs!$A:$A,MATCH(M170,Herbs!$B:$B,0)),1,1,2,3,3,9,4,36,5,180,6,1080,0)*L170)</f>
        <v/>
      </c>
      <c r="Q170" s="90" t="str">
        <f t="array" ref="Q170">IF(M170="","",INDEX(Herbs!$E:$E,MATCH(M170,Herbs!$B:$B,0)))</f>
        <v/>
      </c>
      <c r="R170" s="89"/>
      <c r="S170" s="91"/>
      <c r="T170" s="88" t="str">
        <f t="array" ref="T170">IF(S170="","",INDEX(Herbs!$J:$J,MATCH(S170,Herbs!$B:$B,0)))</f>
        <v/>
      </c>
      <c r="U170" s="88">
        <f t="array" ref="U170">IF(S170:S632="",0, INDEX(Herbs!A:A,MATCH(S170,Herbs!B:B,0)))</f>
        <v>0</v>
      </c>
      <c r="V170" s="89" t="str">
        <f t="array" ref="V170">IF(S170="","", SWITCH(INDEX(Herbs!$A:$A,MATCH(S170,Herbs!$B:$B,0)),1,1,2,3,3,9,4,36,5,180,6,1080,0)*R170)</f>
        <v/>
      </c>
      <c r="W170" s="90" t="str">
        <f t="array" ref="W170">IF(S170="","",INDEX(Herbs!$E:$E,MATCH(S170,Herbs!$B:$B,0)))</f>
        <v/>
      </c>
    </row>
    <row r="171" ht="41.25" customHeight="1">
      <c r="C171" s="75"/>
      <c r="D171" s="85" t="str">
        <f>C168</f>
        <v>Five Qi Elixir</v>
      </c>
      <c r="E171" s="73" t="s">
        <v>325</v>
      </c>
      <c r="F171" s="86">
        <v>1.0</v>
      </c>
      <c r="G171" s="87" t="s">
        <v>374</v>
      </c>
      <c r="H171" s="88" t="str">
        <f t="array" ref="H171">IF(G171="","",INDEX(Herbs!$J:$J,MATCH(G171,Herbs!$B:$B,0)))</f>
        <v/>
      </c>
      <c r="I171" s="13">
        <f t="array" ref="I171">IF(G171:G632="",0, INDEX(Herbs!A:A,MATCH(G171,Herbs!B:B,0)))</f>
        <v>4</v>
      </c>
      <c r="J171" s="89">
        <f t="array" ref="J171">IF(G171="","", SWITCH(INDEX(Herbs!$A:$A,MATCH(G171,Herbs!$B:$B,0)),1,1,2,3,3,9,4,36,5,180,6,1080,0)*F171)</f>
        <v>36</v>
      </c>
      <c r="K171" s="90" t="str">
        <f t="array" ref="K171">IF(G171="","",INDEX(Herbs!$E:$E,MATCH(G171,Herbs!$B:$B,0)))</f>
        <v>Condensing</v>
      </c>
      <c r="L171" s="89"/>
      <c r="M171" s="91"/>
      <c r="N171" s="88" t="str">
        <f t="array" ref="N171">IF(M171="","",INDEX(Herbs!$J:$J,MATCH(M171,Herbs!$B:$B,0)))</f>
        <v/>
      </c>
      <c r="O171" s="88">
        <f t="array" ref="O171">IF(M171:M632="",0, INDEX(Herbs!A:A,MATCH(M171,Herbs!B:B,0)))</f>
        <v>0</v>
      </c>
      <c r="P171" s="89" t="str">
        <f t="array" ref="P171">IF(M171="","", SWITCH(INDEX(Herbs!$A:$A,MATCH(M171,Herbs!$B:$B,0)),1,1,2,3,3,9,4,36,5,180,6,1080,0)*L171)</f>
        <v/>
      </c>
      <c r="Q171" s="90" t="str">
        <f t="array" ref="Q171">IF(M171="","",INDEX(Herbs!$E:$E,MATCH(M171,Herbs!$B:$B,0)))</f>
        <v/>
      </c>
      <c r="R171" s="89"/>
      <c r="S171" s="91"/>
      <c r="T171" s="88" t="str">
        <f t="array" ref="T171">IF(S171="","",INDEX(Herbs!$J:$J,MATCH(S171,Herbs!$B:$B,0)))</f>
        <v/>
      </c>
      <c r="U171" s="88">
        <f t="array" ref="U171">IF(S171:S632="",0, INDEX(Herbs!A:A,MATCH(S171,Herbs!B:B,0)))</f>
        <v>0</v>
      </c>
      <c r="V171" s="89" t="str">
        <f t="array" ref="V171">IF(S171="","", SWITCH(INDEX(Herbs!$A:$A,MATCH(S171,Herbs!$B:$B,0)),1,1,2,3,3,9,4,36,5,180,6,1080,0)*R171)</f>
        <v/>
      </c>
      <c r="W171" s="90" t="str">
        <f t="array" ref="W171">IF(S171="","",INDEX(Herbs!$E:$E,MATCH(S171,Herbs!$B:$B,0)))</f>
        <v/>
      </c>
    </row>
    <row r="172" ht="41.25" customHeight="1">
      <c r="A172" s="92"/>
      <c r="B172" s="92"/>
      <c r="C172" s="93"/>
      <c r="D172" s="94" t="str">
        <f>C168</f>
        <v>Five Qi Elixir</v>
      </c>
      <c r="E172" s="95" t="s">
        <v>326</v>
      </c>
      <c r="F172" s="96">
        <v>1.0</v>
      </c>
      <c r="G172" s="97" t="s">
        <v>334</v>
      </c>
      <c r="H172" s="98" t="str">
        <f t="array" ref="H172">IF(G172="","",INDEX(Herbs!$J:$J,MATCH(G172,Herbs!$B:$B,0)))</f>
        <v/>
      </c>
      <c r="I172" s="99">
        <f t="array" ref="I172">IF(G172:G632="",0, INDEX(Herbs!A:A,MATCH(G172,Herbs!B:B,0)))</f>
        <v>3</v>
      </c>
      <c r="J172" s="100">
        <f t="array" ref="J172">IF(G172="","", SWITCH(INDEX(Herbs!$A:$A,MATCH(G172,Herbs!$B:$B,0)),1,1,2,3,3,9,4,36,5,180,6,1080,0)*F172)</f>
        <v>9</v>
      </c>
      <c r="K172" s="101" t="str">
        <f t="array" ref="K172">IF(G172="","",INDEX(Herbs!$G:$G,MATCH(G172,Herbs!$B:$B,0)))</f>
        <v>Heat</v>
      </c>
      <c r="L172" s="100"/>
      <c r="M172" s="97"/>
      <c r="N172" s="98" t="str">
        <f t="array" ref="N172">IF(M172="","",INDEX(Herbs!$J:$J,MATCH(M172,Herbs!$B:$B,0)))</f>
        <v/>
      </c>
      <c r="O172" s="98">
        <f t="array" ref="O172">IF(M172:M632="",0, INDEX(Herbs!A:A,MATCH(M172,Herbs!B:B,0)))</f>
        <v>0</v>
      </c>
      <c r="P172" s="100" t="str">
        <f t="array" ref="P172">IF(M172="","", SWITCH(INDEX(Herbs!$A:$A,MATCH(M172,Herbs!$B:$B,0)),1,1,2,3,3,9,4,36,5,180,6,1080,0)*L172)</f>
        <v/>
      </c>
      <c r="Q172" s="101" t="str">
        <f t="array" ref="Q172">IF(M172="","",INDEX(Herbs!$G:$G,MATCH(M172,Herbs!$B:$B,0)))</f>
        <v/>
      </c>
      <c r="R172" s="100"/>
      <c r="S172" s="97"/>
      <c r="T172" s="98" t="str">
        <f t="array" ref="T172">IF(S172="","",INDEX(Herbs!$J:$J,MATCH(S172,Herbs!$B:$B,0)))</f>
        <v/>
      </c>
      <c r="U172" s="98">
        <f t="array" ref="U172">IF(S172:S632="",0, INDEX(Herbs!A:A,MATCH(S172,Herbs!B:B,0)))</f>
        <v>0</v>
      </c>
      <c r="V172" s="100" t="str">
        <f t="array" ref="V172">IF(S172="","", SWITCH(INDEX(Herbs!$A:$A,MATCH(S172,Herbs!$B:$B,0)),1,1,2,3,3,9,4,36,5,180,6,1080,0)*R172)</f>
        <v/>
      </c>
      <c r="W172" s="101" t="str">
        <f t="array" ref="W172">IF(S172="","",INDEX(Herbs!$G:$G,MATCH(S172,Herbs!$B:$B,0)))</f>
        <v/>
      </c>
    </row>
    <row r="173" ht="41.25" customHeight="1">
      <c r="A173" s="82" t="s">
        <v>115</v>
      </c>
      <c r="B173" s="83">
        <v>5.0</v>
      </c>
      <c r="C173" s="84" t="s">
        <v>136</v>
      </c>
      <c r="D173" s="85" t="str">
        <f>C173</f>
        <v>Great Revitalising Elixir</v>
      </c>
      <c r="E173" s="85" t="s">
        <v>320</v>
      </c>
      <c r="F173" s="86">
        <v>3.0</v>
      </c>
      <c r="G173" s="87" t="s">
        <v>360</v>
      </c>
      <c r="H173" s="88" t="str">
        <f t="array" ref="H173">IF(G173="","",INDEX(Herbs!$J:$J,MATCH(G173,Herbs!$B:$B,0)))</f>
        <v/>
      </c>
      <c r="I173" s="13">
        <f t="array" ref="I173">IF(G173:G632="",0, INDEX(Herbs!A:A,MATCH(G173,Herbs!B:B,0)))</f>
        <v>4</v>
      </c>
      <c r="J173" s="89">
        <f t="array" ref="J173">IF(G173="","", SWITCH(INDEX(Herbs!$A:$A,MATCH(G173,Herbs!$B:$B,0)),1,1,2,3,3,9,4,36,5,180,6,1080,0)*F173)</f>
        <v>108</v>
      </c>
      <c r="K173" s="90" t="str">
        <f t="array" ref="K173">IF(G173="","",INDEX(Herbs!$C:$C,MATCH(G173,Herbs!$B:$B,0)))</f>
        <v>Agitating</v>
      </c>
      <c r="L173" s="89"/>
      <c r="M173" s="91"/>
      <c r="N173" s="88" t="str">
        <f t="array" ref="N173">IF(M173="","",INDEX(Herbs!$J:$J,MATCH(M173,Herbs!$B:$B,0)))</f>
        <v/>
      </c>
      <c r="O173" s="88">
        <f t="array" ref="O173">IF(M173:M632="",0, INDEX(Herbs!A:A,MATCH(M173,Herbs!B:B,0)))</f>
        <v>0</v>
      </c>
      <c r="P173" s="89" t="str">
        <f t="array" ref="P173">IF(M173="","", SWITCH(INDEX(Herbs!$A:$A,MATCH(M173,Herbs!$B:$B,0)),1,1,2,3,3,9,4,36,5,180,6,1080,0)*L173)</f>
        <v/>
      </c>
      <c r="Q173" s="90" t="str">
        <f t="array" ref="Q173">IF(M173="","",INDEX(Herbs!$C:$C,MATCH(M173,Herbs!$B:$B,0)))</f>
        <v/>
      </c>
      <c r="R173" s="89"/>
      <c r="S173" s="91"/>
      <c r="T173" s="88" t="str">
        <f t="array" ref="T173">IF(S173="","",INDEX(Herbs!$J:$J,MATCH(S173,Herbs!$B:$B,0)))</f>
        <v/>
      </c>
      <c r="U173" s="88">
        <f t="array" ref="U173">IF(S173:S632="",0, INDEX(Herbs!A:A,MATCH(S173,Herbs!B:B,0)))</f>
        <v>0</v>
      </c>
      <c r="V173" s="89" t="str">
        <f t="array" ref="V173">IF(S173="","", SWITCH(INDEX(Herbs!$A:$A,MATCH(S173,Herbs!$B:$B,0)),1,1,2,3,3,9,4,36,5,180,6,1080,0)*R173)</f>
        <v/>
      </c>
      <c r="W173" s="90" t="str">
        <f t="array" ref="W173">IF(S173="","",INDEX(Herbs!$C:$C,MATCH(S173,Herbs!$B:$B,0)))</f>
        <v/>
      </c>
    </row>
    <row r="174" ht="41.25" customHeight="1">
      <c r="C174" s="75"/>
      <c r="D174" s="85" t="str">
        <f>C173</f>
        <v>Great Revitalising Elixir</v>
      </c>
      <c r="E174" s="85" t="s">
        <v>322</v>
      </c>
      <c r="F174" s="89"/>
      <c r="G174" s="91"/>
      <c r="H174" s="88" t="str">
        <f t="array" ref="H174">IF(G174="","",INDEX(Herbs!$J:$J,MATCH(G174,Herbs!$B:$B,0)))</f>
        <v/>
      </c>
      <c r="I174" s="13">
        <f t="array" ref="I174">IF(G174:G632="",0, INDEX(Herbs!A:A,MATCH(G174,Herbs!B:B,0)))</f>
        <v>0</v>
      </c>
      <c r="J174" s="89" t="str">
        <f t="array" ref="J174">IF(G174="","", SWITCH(INDEX(Herbs!$A:$A,MATCH(G174,Herbs!$B:$B,0)),1,1,2,3,3,9,4,36,5,180,6,1080,0)*F174)</f>
        <v/>
      </c>
      <c r="K174" s="90" t="str">
        <f t="array" ref="K174">IF(G174="","",INDEX(Herbs!$C:$C,MATCH(G174,Herbs!$B:$B,0)))</f>
        <v/>
      </c>
      <c r="L174" s="89"/>
      <c r="M174" s="91"/>
      <c r="N174" s="88" t="str">
        <f t="array" ref="N174">IF(M174="","",INDEX(Herbs!$J:$J,MATCH(M174,Herbs!$B:$B,0)))</f>
        <v/>
      </c>
      <c r="O174" s="88">
        <f t="array" ref="O174">IF(M174:M632="",0, INDEX(Herbs!A:A,MATCH(M174,Herbs!B:B,0)))</f>
        <v>0</v>
      </c>
      <c r="P174" s="89" t="str">
        <f t="array" ref="P174">IF(M174="","", SWITCH(INDEX(Herbs!$A:$A,MATCH(M174,Herbs!$B:$B,0)),1,1,2,3,3,9,4,36,5,180,6,1080,0)*L174)</f>
        <v/>
      </c>
      <c r="Q174" s="90" t="str">
        <f t="array" ref="Q174">IF(M174="","",INDEX(Herbs!$C:$C,MATCH(M174,Herbs!$B:$B,0)))</f>
        <v/>
      </c>
      <c r="R174" s="89"/>
      <c r="S174" s="91"/>
      <c r="T174" s="88" t="str">
        <f t="array" ref="T174">IF(S174="","",INDEX(Herbs!$J:$J,MATCH(S174,Herbs!$B:$B,0)))</f>
        <v/>
      </c>
      <c r="U174" s="88">
        <f t="array" ref="U174">IF(S174:S632="",0, INDEX(Herbs!A:A,MATCH(S174,Herbs!B:B,0)))</f>
        <v>0</v>
      </c>
      <c r="V174" s="89" t="str">
        <f t="array" ref="V174">IF(S174="","", SWITCH(INDEX(Herbs!$A:$A,MATCH(S174,Herbs!$B:$B,0)),1,1,2,3,3,9,4,36,5,180,6,1080,0)*R174)</f>
        <v/>
      </c>
      <c r="W174" s="90" t="str">
        <f t="array" ref="W174">IF(S174="","",INDEX(Herbs!$C:$C,MATCH(S174,Herbs!$B:$B,0)))</f>
        <v/>
      </c>
    </row>
    <row r="175" ht="41.25" customHeight="1">
      <c r="C175" s="75"/>
      <c r="D175" s="85" t="str">
        <f>C173</f>
        <v>Great Revitalising Elixir</v>
      </c>
      <c r="E175" s="73" t="s">
        <v>323</v>
      </c>
      <c r="F175" s="86">
        <v>1.0</v>
      </c>
      <c r="G175" s="87" t="s">
        <v>369</v>
      </c>
      <c r="H175" s="88" t="str">
        <f t="array" ref="H175">IF(G175="","",INDEX(Herbs!$J:$J,MATCH(G175,Herbs!$B:$B,0)))</f>
        <v/>
      </c>
      <c r="I175" s="13">
        <f t="array" ref="I175">IF(G175:G632="",0, INDEX(Herbs!A:A,MATCH(G175,Herbs!B:B,0)))</f>
        <v>5</v>
      </c>
      <c r="J175" s="89">
        <f t="array" ref="J175">IF(G175="","", SWITCH(INDEX(Herbs!$A:$A,MATCH(G175,Herbs!$B:$B,0)),1,1,2,3,3,9,4,36,5,180,6,1080,0)*F175)</f>
        <v>180</v>
      </c>
      <c r="K175" s="90" t="str">
        <f t="array" ref="K175">IF(G175="","",INDEX(Herbs!$E:$E,MATCH(G175,Herbs!$B:$B,0)))</f>
        <v>Nascent Condensation</v>
      </c>
      <c r="L175" s="89"/>
      <c r="M175" s="91"/>
      <c r="N175" s="88" t="str">
        <f t="array" ref="N175">IF(M175="","",INDEX(Herbs!$J:$J,MATCH(M175,Herbs!$B:$B,0)))</f>
        <v/>
      </c>
      <c r="O175" s="88">
        <f t="array" ref="O175">IF(M175:M632="",0, INDEX(Herbs!A:A,MATCH(M175,Herbs!B:B,0)))</f>
        <v>0</v>
      </c>
      <c r="P175" s="89" t="str">
        <f t="array" ref="P175">IF(M175="","", SWITCH(INDEX(Herbs!$A:$A,MATCH(M175,Herbs!$B:$B,0)),1,1,2,3,3,9,4,36,5,180,6,1080,0)*L175)</f>
        <v/>
      </c>
      <c r="Q175" s="90" t="str">
        <f t="array" ref="Q175">IF(M175="","",INDEX(Herbs!$E:$E,MATCH(M175,Herbs!$B:$B,0)))</f>
        <v/>
      </c>
      <c r="R175" s="89"/>
      <c r="S175" s="91"/>
      <c r="T175" s="88" t="str">
        <f t="array" ref="T175">IF(S175="","",INDEX(Herbs!$J:$J,MATCH(S175,Herbs!$B:$B,0)))</f>
        <v/>
      </c>
      <c r="U175" s="88">
        <f t="array" ref="U175">IF(S175:S632="",0, INDEX(Herbs!A:A,MATCH(S175,Herbs!B:B,0)))</f>
        <v>0</v>
      </c>
      <c r="V175" s="89" t="str">
        <f t="array" ref="V175">IF(S175="","", SWITCH(INDEX(Herbs!$A:$A,MATCH(S175,Herbs!$B:$B,0)),1,1,2,3,3,9,4,36,5,180,6,1080,0)*R175)</f>
        <v/>
      </c>
      <c r="W175" s="90" t="str">
        <f t="array" ref="W175">IF(S175="","",INDEX(Herbs!$E:$E,MATCH(S175,Herbs!$B:$B,0)))</f>
        <v/>
      </c>
    </row>
    <row r="176" ht="41.25" customHeight="1">
      <c r="C176" s="75"/>
      <c r="D176" s="85" t="str">
        <f>C173</f>
        <v>Great Revitalising Elixir</v>
      </c>
      <c r="E176" s="73" t="s">
        <v>325</v>
      </c>
      <c r="F176" s="86">
        <v>1.0</v>
      </c>
      <c r="G176" s="87" t="s">
        <v>370</v>
      </c>
      <c r="H176" s="88" t="str">
        <f t="array" ref="H176">IF(G176="","",INDEX(Herbs!$J:$J,MATCH(G176,Herbs!$B:$B,0)))</f>
        <v/>
      </c>
      <c r="I176" s="13">
        <f t="array" ref="I176">IF(G176:G632="",0, INDEX(Herbs!A:A,MATCH(G176,Herbs!B:B,0)))</f>
        <v>5</v>
      </c>
      <c r="J176" s="89">
        <f t="array" ref="J176">IF(G176="","", SWITCH(INDEX(Herbs!$A:$A,MATCH(G176,Herbs!$B:$B,0)),1,1,2,3,3,9,4,36,5,180,6,1080,0)*F176)</f>
        <v>180</v>
      </c>
      <c r="K176" s="90" t="str">
        <f t="array" ref="K176">IF(G176="","",INDEX(Herbs!$E:$E,MATCH(G176,Herbs!$B:$B,0)))</f>
        <v>Bodybuilding</v>
      </c>
      <c r="L176" s="89"/>
      <c r="M176" s="91"/>
      <c r="N176" s="88" t="str">
        <f t="array" ref="N176">IF(M176="","",INDEX(Herbs!$J:$J,MATCH(M176,Herbs!$B:$B,0)))</f>
        <v/>
      </c>
      <c r="O176" s="88">
        <f t="array" ref="O176">IF(M176:M632="",0, INDEX(Herbs!A:A,MATCH(M176,Herbs!B:B,0)))</f>
        <v>0</v>
      </c>
      <c r="P176" s="89" t="str">
        <f t="array" ref="P176">IF(M176="","", SWITCH(INDEX(Herbs!$A:$A,MATCH(M176,Herbs!$B:$B,0)),1,1,2,3,3,9,4,36,5,180,6,1080,0)*L176)</f>
        <v/>
      </c>
      <c r="Q176" s="90" t="str">
        <f t="array" ref="Q176">IF(M176="","",INDEX(Herbs!$E:$E,MATCH(M176,Herbs!$B:$B,0)))</f>
        <v/>
      </c>
      <c r="R176" s="89"/>
      <c r="S176" s="91"/>
      <c r="T176" s="88" t="str">
        <f t="array" ref="T176">IF(S176="","",INDEX(Herbs!$J:$J,MATCH(S176,Herbs!$B:$B,0)))</f>
        <v/>
      </c>
      <c r="U176" s="88">
        <f t="array" ref="U176">IF(S176:S632="",0, INDEX(Herbs!A:A,MATCH(S176,Herbs!B:B,0)))</f>
        <v>0</v>
      </c>
      <c r="V176" s="89" t="str">
        <f t="array" ref="V176">IF(S176="","", SWITCH(INDEX(Herbs!$A:$A,MATCH(S176,Herbs!$B:$B,0)),1,1,2,3,3,9,4,36,5,180,6,1080,0)*R176)</f>
        <v/>
      </c>
      <c r="W176" s="90" t="str">
        <f t="array" ref="W176">IF(S176="","",INDEX(Herbs!$E:$E,MATCH(S176,Herbs!$B:$B,0)))</f>
        <v/>
      </c>
    </row>
    <row r="177" ht="41.25" customHeight="1">
      <c r="A177" s="92"/>
      <c r="B177" s="92"/>
      <c r="C177" s="93"/>
      <c r="D177" s="94" t="str">
        <f>C173</f>
        <v>Great Revitalising Elixir</v>
      </c>
      <c r="E177" s="95" t="s">
        <v>326</v>
      </c>
      <c r="F177" s="96">
        <v>5.0</v>
      </c>
      <c r="G177" s="97" t="s">
        <v>375</v>
      </c>
      <c r="H177" s="98" t="str">
        <f t="array" ref="H177">IF(G177="","",INDEX(Herbs!$J:$J,MATCH(G177,Herbs!$B:$B,0)))</f>
        <v/>
      </c>
      <c r="I177" s="99">
        <f t="array" ref="I177">IF(G177:G632="",0, INDEX(Herbs!A:A,MATCH(G177,Herbs!B:B,0)))</f>
        <v>4</v>
      </c>
      <c r="J177" s="100">
        <f t="array" ref="J177">IF(G177="","", SWITCH(INDEX(Herbs!$A:$A,MATCH(G177,Herbs!$B:$B,0)),1,1,2,3,3,9,4,36,5,180,6,1080,0)*F177)</f>
        <v>180</v>
      </c>
      <c r="K177" s="101" t="str">
        <f t="array" ref="K177">IF(G177="","",INDEX(Herbs!$G:$G,MATCH(G177,Herbs!$B:$B,0)))</f>
        <v>Cold</v>
      </c>
      <c r="L177" s="100"/>
      <c r="M177" s="97"/>
      <c r="N177" s="98" t="str">
        <f t="array" ref="N177">IF(M177="","",INDEX(Herbs!$J:$J,MATCH(M177,Herbs!$B:$B,0)))</f>
        <v/>
      </c>
      <c r="O177" s="98">
        <f t="array" ref="O177">IF(M177:M632="",0, INDEX(Herbs!A:A,MATCH(M177,Herbs!B:B,0)))</f>
        <v>0</v>
      </c>
      <c r="P177" s="100" t="str">
        <f t="array" ref="P177">IF(M177="","", SWITCH(INDEX(Herbs!$A:$A,MATCH(M177,Herbs!$B:$B,0)),1,1,2,3,3,9,4,36,5,180,6,1080,0)*L177)</f>
        <v/>
      </c>
      <c r="Q177" s="101" t="str">
        <f t="array" ref="Q177">IF(M177="","",INDEX(Herbs!$G:$G,MATCH(M177,Herbs!$B:$B,0)))</f>
        <v/>
      </c>
      <c r="R177" s="100"/>
      <c r="S177" s="97"/>
      <c r="T177" s="98" t="str">
        <f t="array" ref="T177">IF(S177="","",INDEX(Herbs!$J:$J,MATCH(S177,Herbs!$B:$B,0)))</f>
        <v/>
      </c>
      <c r="U177" s="98">
        <f t="array" ref="U177">IF(S177:S632="",0, INDEX(Herbs!A:A,MATCH(S177,Herbs!B:B,0)))</f>
        <v>0</v>
      </c>
      <c r="V177" s="100" t="str">
        <f t="array" ref="V177">IF(S177="","", SWITCH(INDEX(Herbs!$A:$A,MATCH(S177,Herbs!$B:$B,0)),1,1,2,3,3,9,4,36,5,180,6,1080,0)*R177)</f>
        <v/>
      </c>
      <c r="W177" s="101" t="str">
        <f t="array" ref="W177">IF(S177="","",INDEX(Herbs!$G:$G,MATCH(S177,Herbs!$B:$B,0)))</f>
        <v/>
      </c>
    </row>
    <row r="178" ht="41.25" customHeight="1">
      <c r="A178" s="82" t="s">
        <v>115</v>
      </c>
      <c r="B178" s="83">
        <v>5.0</v>
      </c>
      <c r="C178" s="84" t="s">
        <v>132</v>
      </c>
      <c r="D178" s="85" t="str">
        <f>C178</f>
        <v>Great Awakening Elixir</v>
      </c>
      <c r="E178" s="85" t="s">
        <v>320</v>
      </c>
      <c r="F178" s="86">
        <v>3.0</v>
      </c>
      <c r="G178" s="87" t="s">
        <v>360</v>
      </c>
      <c r="H178" s="88" t="str">
        <f t="array" ref="H178">IF(G178="","",INDEX(Herbs!$J:$J,MATCH(G178,Herbs!$B:$B,0)))</f>
        <v/>
      </c>
      <c r="I178" s="13">
        <f t="array" ref="I178">IF(G178:G632="",0, INDEX(Herbs!A:A,MATCH(G178,Herbs!B:B,0)))</f>
        <v>4</v>
      </c>
      <c r="J178" s="89">
        <f t="array" ref="J178">IF(G178="","", SWITCH(INDEX(Herbs!$A:$A,MATCH(G178,Herbs!$B:$B,0)),1,1,2,3,3,9,4,36,5,180,6,1080,0)*F178)</f>
        <v>108</v>
      </c>
      <c r="K178" s="90" t="str">
        <f t="array" ref="K178">IF(G178="","",INDEX(Herbs!$C:$C,MATCH(G178,Herbs!$B:$B,0)))</f>
        <v>Agitating</v>
      </c>
      <c r="L178" s="89"/>
      <c r="M178" s="91"/>
      <c r="N178" s="88" t="str">
        <f t="array" ref="N178">IF(M178="","",INDEX(Herbs!$J:$J,MATCH(M178,Herbs!$B:$B,0)))</f>
        <v/>
      </c>
      <c r="O178" s="88">
        <f t="array" ref="O178">IF(M178:M632="",0, INDEX(Herbs!A:A,MATCH(M178,Herbs!B:B,0)))</f>
        <v>0</v>
      </c>
      <c r="P178" s="89" t="str">
        <f t="array" ref="P178">IF(M178="","", SWITCH(INDEX(Herbs!$A:$A,MATCH(M178,Herbs!$B:$B,0)),1,1,2,3,3,9,4,36,5,180,6,1080,0)*L178)</f>
        <v/>
      </c>
      <c r="Q178" s="90" t="str">
        <f t="array" ref="Q178">IF(M178="","",INDEX(Herbs!$C:$C,MATCH(M178,Herbs!$B:$B,0)))</f>
        <v/>
      </c>
      <c r="R178" s="89"/>
      <c r="S178" s="91"/>
      <c r="T178" s="88" t="str">
        <f t="array" ref="T178">IF(S178="","",INDEX(Herbs!$J:$J,MATCH(S178,Herbs!$B:$B,0)))</f>
        <v/>
      </c>
      <c r="U178" s="88">
        <f t="array" ref="U178">IF(S178:S632="",0, INDEX(Herbs!A:A,MATCH(S178,Herbs!B:B,0)))</f>
        <v>0</v>
      </c>
      <c r="V178" s="89" t="str">
        <f t="array" ref="V178">IF(S178="","", SWITCH(INDEX(Herbs!$A:$A,MATCH(S178,Herbs!$B:$B,0)),1,1,2,3,3,9,4,36,5,180,6,1080,0)*R178)</f>
        <v/>
      </c>
      <c r="W178" s="90" t="str">
        <f t="array" ref="W178">IF(S178="","",INDEX(Herbs!$C:$C,MATCH(S178,Herbs!$B:$B,0)))</f>
        <v/>
      </c>
    </row>
    <row r="179" ht="41.25" customHeight="1">
      <c r="C179" s="75"/>
      <c r="D179" s="85" t="str">
        <f>C178</f>
        <v>Great Awakening Elixir</v>
      </c>
      <c r="E179" s="85" t="s">
        <v>322</v>
      </c>
      <c r="F179" s="89"/>
      <c r="G179" s="91"/>
      <c r="H179" s="88" t="str">
        <f t="array" ref="H179">IF(G179="","",INDEX(Herbs!$J:$J,MATCH(G179,Herbs!$B:$B,0)))</f>
        <v/>
      </c>
      <c r="I179" s="13">
        <f t="array" ref="I179">IF(G179:G632="",0, INDEX(Herbs!A:A,MATCH(G179,Herbs!B:B,0)))</f>
        <v>0</v>
      </c>
      <c r="J179" s="89" t="str">
        <f t="array" ref="J179">IF(G179="","", SWITCH(INDEX(Herbs!$A:$A,MATCH(G179,Herbs!$B:$B,0)),1,1,2,3,3,9,4,36,5,180,6,1080,0)*F179)</f>
        <v/>
      </c>
      <c r="K179" s="90" t="str">
        <f t="array" ref="K179">IF(G179="","",INDEX(Herbs!$C:$C,MATCH(G179,Herbs!$B:$B,0)))</f>
        <v/>
      </c>
      <c r="L179" s="89"/>
      <c r="M179" s="91"/>
      <c r="N179" s="88" t="str">
        <f t="array" ref="N179">IF(M179="","",INDEX(Herbs!$J:$J,MATCH(M179,Herbs!$B:$B,0)))</f>
        <v/>
      </c>
      <c r="O179" s="88">
        <f t="array" ref="O179">IF(M179:M632="",0, INDEX(Herbs!A:A,MATCH(M179,Herbs!B:B,0)))</f>
        <v>0</v>
      </c>
      <c r="P179" s="89" t="str">
        <f t="array" ref="P179">IF(M179="","", SWITCH(INDEX(Herbs!$A:$A,MATCH(M179,Herbs!$B:$B,0)),1,1,2,3,3,9,4,36,5,180,6,1080,0)*L179)</f>
        <v/>
      </c>
      <c r="Q179" s="90" t="str">
        <f t="array" ref="Q179">IF(M179="","",INDEX(Herbs!$C:$C,MATCH(M179,Herbs!$B:$B,0)))</f>
        <v/>
      </c>
      <c r="R179" s="89"/>
      <c r="S179" s="91"/>
      <c r="T179" s="88" t="str">
        <f t="array" ref="T179">IF(S179="","",INDEX(Herbs!$J:$J,MATCH(S179,Herbs!$B:$B,0)))</f>
        <v/>
      </c>
      <c r="U179" s="88">
        <f t="array" ref="U179">IF(S179:S632="",0, INDEX(Herbs!A:A,MATCH(S179,Herbs!B:B,0)))</f>
        <v>0</v>
      </c>
      <c r="V179" s="89" t="str">
        <f t="array" ref="V179">IF(S179="","", SWITCH(INDEX(Herbs!$A:$A,MATCH(S179,Herbs!$B:$B,0)),1,1,2,3,3,9,4,36,5,180,6,1080,0)*R179)</f>
        <v/>
      </c>
      <c r="W179" s="90" t="str">
        <f t="array" ref="W179">IF(S179="","",INDEX(Herbs!$C:$C,MATCH(S179,Herbs!$B:$B,0)))</f>
        <v/>
      </c>
    </row>
    <row r="180" ht="41.25" customHeight="1">
      <c r="C180" s="75"/>
      <c r="D180" s="85" t="str">
        <f>C178</f>
        <v>Great Awakening Elixir</v>
      </c>
      <c r="E180" s="73" t="s">
        <v>323</v>
      </c>
      <c r="F180" s="86">
        <v>1.0</v>
      </c>
      <c r="G180" s="87" t="s">
        <v>369</v>
      </c>
      <c r="H180" s="88" t="str">
        <f t="array" ref="H180">IF(G180="","",INDEX(Herbs!$J:$J,MATCH(G180,Herbs!$B:$B,0)))</f>
        <v/>
      </c>
      <c r="I180" s="13">
        <f t="array" ref="I180">IF(G180:G632="",0, INDEX(Herbs!A:A,MATCH(G180,Herbs!B:B,0)))</f>
        <v>5</v>
      </c>
      <c r="J180" s="89">
        <f t="array" ref="J180">IF(G180="","", SWITCH(INDEX(Herbs!$A:$A,MATCH(G180,Herbs!$B:$B,0)),1,1,2,3,3,9,4,36,5,180,6,1080,0)*F180)</f>
        <v>180</v>
      </c>
      <c r="K180" s="90" t="str">
        <f t="array" ref="K180">IF(G180="","",INDEX(Herbs!$E:$E,MATCH(G180,Herbs!$B:$B,0)))</f>
        <v>Nascent Condensation</v>
      </c>
      <c r="L180" s="89"/>
      <c r="M180" s="91"/>
      <c r="N180" s="88" t="str">
        <f t="array" ref="N180">IF(M180="","",INDEX(Herbs!$J:$J,MATCH(M180,Herbs!$B:$B,0)))</f>
        <v/>
      </c>
      <c r="O180" s="88">
        <f t="array" ref="O180">IF(M180:M632="",0, INDEX(Herbs!A:A,MATCH(M180,Herbs!B:B,0)))</f>
        <v>0</v>
      </c>
      <c r="P180" s="89" t="str">
        <f t="array" ref="P180">IF(M180="","", SWITCH(INDEX(Herbs!$A:$A,MATCH(M180,Herbs!$B:$B,0)),1,1,2,3,3,9,4,36,5,180,6,1080,0)*L180)</f>
        <v/>
      </c>
      <c r="Q180" s="90" t="str">
        <f t="array" ref="Q180">IF(M180="","",INDEX(Herbs!$E:$E,MATCH(M180,Herbs!$B:$B,0)))</f>
        <v/>
      </c>
      <c r="R180" s="89"/>
      <c r="S180" s="91"/>
      <c r="T180" s="88" t="str">
        <f t="array" ref="T180">IF(S180="","",INDEX(Herbs!$J:$J,MATCH(S180,Herbs!$B:$B,0)))</f>
        <v/>
      </c>
      <c r="U180" s="88">
        <f t="array" ref="U180">IF(S180:S632="",0, INDEX(Herbs!A:A,MATCH(S180,Herbs!B:B,0)))</f>
        <v>0</v>
      </c>
      <c r="V180" s="89" t="str">
        <f t="array" ref="V180">IF(S180="","", SWITCH(INDEX(Herbs!$A:$A,MATCH(S180,Herbs!$B:$B,0)),1,1,2,3,3,9,4,36,5,180,6,1080,0)*R180)</f>
        <v/>
      </c>
      <c r="W180" s="90" t="str">
        <f t="array" ref="W180">IF(S180="","",INDEX(Herbs!$E:$E,MATCH(S180,Herbs!$B:$B,0)))</f>
        <v/>
      </c>
    </row>
    <row r="181" ht="41.25" customHeight="1">
      <c r="C181" s="75"/>
      <c r="D181" s="85" t="str">
        <f>C178</f>
        <v>Great Awakening Elixir</v>
      </c>
      <c r="E181" s="73" t="s">
        <v>325</v>
      </c>
      <c r="F181" s="86">
        <v>1.0</v>
      </c>
      <c r="G181" s="87" t="s">
        <v>372</v>
      </c>
      <c r="H181" s="88" t="str">
        <f t="array" ref="H181">IF(G181="","",INDEX(Herbs!$J:$J,MATCH(G181,Herbs!$B:$B,0)))</f>
        <v/>
      </c>
      <c r="I181" s="13">
        <f t="array" ref="I181">IF(G181:G632="",0, INDEX(Herbs!A:A,MATCH(G181,Herbs!B:B,0)))</f>
        <v>5</v>
      </c>
      <c r="J181" s="89">
        <f t="array" ref="J181">IF(G181="","", SWITCH(INDEX(Herbs!$A:$A,MATCH(G181,Herbs!$B:$B,0)),1,1,2,3,3,9,4,36,5,180,6,1080,0)*F181)</f>
        <v>180</v>
      </c>
      <c r="K181" s="90" t="str">
        <f t="array" ref="K181">IF(G181="","",INDEX(Herbs!$E:$E,MATCH(G181,Herbs!$B:$B,0)))</f>
        <v>Sealing</v>
      </c>
      <c r="L181" s="89"/>
      <c r="M181" s="91"/>
      <c r="N181" s="88" t="str">
        <f t="array" ref="N181">IF(M181="","",INDEX(Herbs!$J:$J,MATCH(M181,Herbs!$B:$B,0)))</f>
        <v/>
      </c>
      <c r="O181" s="88">
        <f t="array" ref="O181">IF(M181:M632="",0, INDEX(Herbs!A:A,MATCH(M181,Herbs!B:B,0)))</f>
        <v>0</v>
      </c>
      <c r="P181" s="89" t="str">
        <f t="array" ref="P181">IF(M181="","", SWITCH(INDEX(Herbs!$A:$A,MATCH(M181,Herbs!$B:$B,0)),1,1,2,3,3,9,4,36,5,180,6,1080,0)*L181)</f>
        <v/>
      </c>
      <c r="Q181" s="90" t="str">
        <f t="array" ref="Q181">IF(M181="","",INDEX(Herbs!$E:$E,MATCH(M181,Herbs!$B:$B,0)))</f>
        <v/>
      </c>
      <c r="R181" s="89"/>
      <c r="S181" s="91"/>
      <c r="T181" s="88" t="str">
        <f t="array" ref="T181">IF(S181="","",INDEX(Herbs!$J:$J,MATCH(S181,Herbs!$B:$B,0)))</f>
        <v/>
      </c>
      <c r="U181" s="88">
        <f t="array" ref="U181">IF(S181:S632="",0, INDEX(Herbs!A:A,MATCH(S181,Herbs!B:B,0)))</f>
        <v>0</v>
      </c>
      <c r="V181" s="89" t="str">
        <f t="array" ref="V181">IF(S181="","", SWITCH(INDEX(Herbs!$A:$A,MATCH(S181,Herbs!$B:$B,0)),1,1,2,3,3,9,4,36,5,180,6,1080,0)*R181)</f>
        <v/>
      </c>
      <c r="W181" s="90" t="str">
        <f t="array" ref="W181">IF(S181="","",INDEX(Herbs!$E:$E,MATCH(S181,Herbs!$B:$B,0)))</f>
        <v/>
      </c>
    </row>
    <row r="182" ht="41.25" customHeight="1">
      <c r="A182" s="92"/>
      <c r="B182" s="92"/>
      <c r="C182" s="93"/>
      <c r="D182" s="94" t="str">
        <f>C178</f>
        <v>Great Awakening Elixir</v>
      </c>
      <c r="E182" s="95" t="s">
        <v>326</v>
      </c>
      <c r="F182" s="96">
        <v>1.0</v>
      </c>
      <c r="G182" s="97" t="s">
        <v>373</v>
      </c>
      <c r="H182" s="98" t="str">
        <f t="array" ref="H182">IF(G182="","",INDEX(Herbs!$J:$J,MATCH(G182,Herbs!$B:$B,0)))</f>
        <v/>
      </c>
      <c r="I182" s="99">
        <f t="array" ref="I182">IF(G182:G632="",0, INDEX(Herbs!A:A,MATCH(G182,Herbs!B:B,0)))</f>
        <v>5</v>
      </c>
      <c r="J182" s="100">
        <f t="array" ref="J182">IF(G182="","", SWITCH(INDEX(Herbs!$A:$A,MATCH(G182,Herbs!$B:$B,0)),1,1,2,3,3,9,4,36,5,180,6,1080,0)*F182)</f>
        <v>180</v>
      </c>
      <c r="K182" s="101" t="str">
        <f t="array" ref="K182">IF(G182="","",INDEX(Herbs!$G:$G,MATCH(G182,Herbs!$B:$B,0)))</f>
        <v>Cold</v>
      </c>
      <c r="L182" s="100"/>
      <c r="M182" s="97"/>
      <c r="N182" s="98" t="str">
        <f t="array" ref="N182">IF(M182="","",INDEX(Herbs!$J:$J,MATCH(M182,Herbs!$B:$B,0)))</f>
        <v/>
      </c>
      <c r="O182" s="98">
        <f t="array" ref="O182">IF(M182:M632="",0, INDEX(Herbs!A:A,MATCH(M182,Herbs!B:B,0)))</f>
        <v>0</v>
      </c>
      <c r="P182" s="100" t="str">
        <f t="array" ref="P182">IF(M182="","", SWITCH(INDEX(Herbs!$A:$A,MATCH(M182,Herbs!$B:$B,0)),1,1,2,3,3,9,4,36,5,180,6,1080,0)*L182)</f>
        <v/>
      </c>
      <c r="Q182" s="101" t="str">
        <f t="array" ref="Q182">IF(M182="","",INDEX(Herbs!$G:$G,MATCH(M182,Herbs!$B:$B,0)))</f>
        <v/>
      </c>
      <c r="R182" s="100"/>
      <c r="S182" s="97"/>
      <c r="T182" s="98" t="str">
        <f t="array" ref="T182">IF(S182="","",INDEX(Herbs!$J:$J,MATCH(S182,Herbs!$B:$B,0)))</f>
        <v/>
      </c>
      <c r="U182" s="98">
        <f t="array" ref="U182">IF(S182:S632="",0, INDEX(Herbs!A:A,MATCH(S182,Herbs!B:B,0)))</f>
        <v>0</v>
      </c>
      <c r="V182" s="100" t="str">
        <f t="array" ref="V182">IF(S182="","", SWITCH(INDEX(Herbs!$A:$A,MATCH(S182,Herbs!$B:$B,0)),1,1,2,3,3,9,4,36,5,180,6,1080,0)*R182)</f>
        <v/>
      </c>
      <c r="W182" s="101" t="str">
        <f t="array" ref="W182">IF(S182="","",INDEX(Herbs!$G:$G,MATCH(S182,Herbs!$B:$B,0)))</f>
        <v/>
      </c>
    </row>
    <row r="183" ht="41.25" customHeight="1">
      <c r="A183" s="82" t="s">
        <v>115</v>
      </c>
      <c r="B183" s="83">
        <v>5.0</v>
      </c>
      <c r="C183" s="84" t="s">
        <v>138</v>
      </c>
      <c r="D183" s="85" t="str">
        <f>C183</f>
        <v>Meridian Protection Elixir</v>
      </c>
      <c r="E183" s="85" t="s">
        <v>320</v>
      </c>
      <c r="F183" s="86">
        <v>3.0</v>
      </c>
      <c r="G183" s="87" t="s">
        <v>376</v>
      </c>
      <c r="H183" s="88" t="str">
        <f t="array" ref="H183">IF(G183="","",INDEX(Herbs!$J:$J,MATCH(G183,Herbs!$B:$B,0)))</f>
        <v/>
      </c>
      <c r="I183" s="13">
        <f t="array" ref="I183">IF(G183:G632="",0, INDEX(Herbs!A:A,MATCH(G183,Herbs!B:B,0)))</f>
        <v>4</v>
      </c>
      <c r="J183" s="89">
        <f t="array" ref="J183">IF(G183="","", SWITCH(INDEX(Herbs!$A:$A,MATCH(G183,Herbs!$B:$B,0)),1,1,2,3,3,9,4,36,5,180,6,1080,0)*F183)</f>
        <v>108</v>
      </c>
      <c r="K183" s="90" t="str">
        <f t="array" ref="K183">IF(G183="","",INDEX(Herbs!$C:$C,MATCH(G183,Herbs!$B:$B,0)))</f>
        <v>Controlling</v>
      </c>
      <c r="L183" s="89"/>
      <c r="M183" s="91"/>
      <c r="N183" s="88" t="str">
        <f t="array" ref="N183">IF(M183="","",INDEX(Herbs!$J:$J,MATCH(M183,Herbs!$B:$B,0)))</f>
        <v/>
      </c>
      <c r="O183" s="88">
        <f t="array" ref="O183">IF(M183:M632="",0, INDEX(Herbs!A:A,MATCH(M183,Herbs!B:B,0)))</f>
        <v>0</v>
      </c>
      <c r="P183" s="89" t="str">
        <f t="array" ref="P183">IF(M183="","", SWITCH(INDEX(Herbs!$A:$A,MATCH(M183,Herbs!$B:$B,0)),1,1,2,3,3,9,4,36,5,180,6,1080,0)*L183)</f>
        <v/>
      </c>
      <c r="Q183" s="90" t="str">
        <f t="array" ref="Q183">IF(M183="","",INDEX(Herbs!$C:$C,MATCH(M183,Herbs!$B:$B,0)))</f>
        <v/>
      </c>
      <c r="R183" s="89"/>
      <c r="S183" s="91"/>
      <c r="T183" s="88" t="str">
        <f t="array" ref="T183">IF(S183="","",INDEX(Herbs!$J:$J,MATCH(S183,Herbs!$B:$B,0)))</f>
        <v/>
      </c>
      <c r="U183" s="88">
        <f t="array" ref="U183">IF(S183:S632="",0, INDEX(Herbs!A:A,MATCH(S183,Herbs!B:B,0)))</f>
        <v>0</v>
      </c>
      <c r="V183" s="89" t="str">
        <f t="array" ref="V183">IF(S183="","", SWITCH(INDEX(Herbs!$A:$A,MATCH(S183,Herbs!$B:$B,0)),1,1,2,3,3,9,4,36,5,180,6,1080,0)*R183)</f>
        <v/>
      </c>
      <c r="W183" s="90" t="str">
        <f t="array" ref="W183">IF(S183="","",INDEX(Herbs!$C:$C,MATCH(S183,Herbs!$B:$B,0)))</f>
        <v/>
      </c>
    </row>
    <row r="184" ht="41.25" customHeight="1">
      <c r="C184" s="75"/>
      <c r="D184" s="85" t="str">
        <f>C183</f>
        <v>Meridian Protection Elixir</v>
      </c>
      <c r="E184" s="85" t="s">
        <v>322</v>
      </c>
      <c r="F184" s="89"/>
      <c r="G184" s="91"/>
      <c r="H184" s="88" t="str">
        <f t="array" ref="H184">IF(G184="","",INDEX(Herbs!$J:$J,MATCH(G184,Herbs!$B:$B,0)))</f>
        <v/>
      </c>
      <c r="I184" s="13">
        <f t="array" ref="I184">IF(G184:G632="",0, INDEX(Herbs!A:A,MATCH(G184,Herbs!B:B,0)))</f>
        <v>0</v>
      </c>
      <c r="J184" s="89" t="str">
        <f t="array" ref="J184">IF(G184="","", SWITCH(INDEX(Herbs!$A:$A,MATCH(G184,Herbs!$B:$B,0)),1,1,2,3,3,9,4,36,5,180,6,1080,0)*F184)</f>
        <v/>
      </c>
      <c r="K184" s="90" t="str">
        <f t="array" ref="K184">IF(G184="","",INDEX(Herbs!$C:$C,MATCH(G184,Herbs!$B:$B,0)))</f>
        <v/>
      </c>
      <c r="L184" s="89"/>
      <c r="M184" s="91"/>
      <c r="N184" s="88" t="str">
        <f t="array" ref="N184">IF(M184="","",INDEX(Herbs!$J:$J,MATCH(M184,Herbs!$B:$B,0)))</f>
        <v/>
      </c>
      <c r="O184" s="88">
        <f t="array" ref="O184">IF(M184:M632="",0, INDEX(Herbs!A:A,MATCH(M184,Herbs!B:B,0)))</f>
        <v>0</v>
      </c>
      <c r="P184" s="89" t="str">
        <f t="array" ref="P184">IF(M184="","", SWITCH(INDEX(Herbs!$A:$A,MATCH(M184,Herbs!$B:$B,0)),1,1,2,3,3,9,4,36,5,180,6,1080,0)*L184)</f>
        <v/>
      </c>
      <c r="Q184" s="90" t="str">
        <f t="array" ref="Q184">IF(M184="","",INDEX(Herbs!$C:$C,MATCH(M184,Herbs!$B:$B,0)))</f>
        <v/>
      </c>
      <c r="R184" s="89"/>
      <c r="S184" s="91"/>
      <c r="T184" s="88" t="str">
        <f t="array" ref="T184">IF(S184="","",INDEX(Herbs!$J:$J,MATCH(S184,Herbs!$B:$B,0)))</f>
        <v/>
      </c>
      <c r="U184" s="88">
        <f t="array" ref="U184">IF(S184:S632="",0, INDEX(Herbs!A:A,MATCH(S184,Herbs!B:B,0)))</f>
        <v>0</v>
      </c>
      <c r="V184" s="89" t="str">
        <f t="array" ref="V184">IF(S184="","", SWITCH(INDEX(Herbs!$A:$A,MATCH(S184,Herbs!$B:$B,0)),1,1,2,3,3,9,4,36,5,180,6,1080,0)*R184)</f>
        <v/>
      </c>
      <c r="W184" s="90" t="str">
        <f t="array" ref="W184">IF(S184="","",INDEX(Herbs!$C:$C,MATCH(S184,Herbs!$B:$B,0)))</f>
        <v/>
      </c>
    </row>
    <row r="185" ht="41.25" customHeight="1">
      <c r="C185" s="75"/>
      <c r="D185" s="85" t="str">
        <f>C183</f>
        <v>Meridian Protection Elixir</v>
      </c>
      <c r="E185" s="73" t="s">
        <v>323</v>
      </c>
      <c r="F185" s="86">
        <v>1.0</v>
      </c>
      <c r="G185" s="87" t="s">
        <v>369</v>
      </c>
      <c r="H185" s="88" t="str">
        <f t="array" ref="H185">IF(G185="","",INDEX(Herbs!$J:$J,MATCH(G185,Herbs!$B:$B,0)))</f>
        <v/>
      </c>
      <c r="I185" s="13">
        <f t="array" ref="I185">IF(G185:G632="",0, INDEX(Herbs!A:A,MATCH(G185,Herbs!B:B,0)))</f>
        <v>5</v>
      </c>
      <c r="J185" s="89">
        <f t="array" ref="J185">IF(G185="","", SWITCH(INDEX(Herbs!$A:$A,MATCH(G185,Herbs!$B:$B,0)),1,1,2,3,3,9,4,36,5,180,6,1080,0)*F185)</f>
        <v>180</v>
      </c>
      <c r="K185" s="90" t="str">
        <f t="array" ref="K185">IF(G185="","",INDEX(Herbs!$E:$E,MATCH(G185,Herbs!$B:$B,0)))</f>
        <v>Nascent Condensation</v>
      </c>
      <c r="L185" s="89"/>
      <c r="M185" s="91"/>
      <c r="N185" s="88" t="str">
        <f t="array" ref="N185">IF(M185="","",INDEX(Herbs!$J:$J,MATCH(M185,Herbs!$B:$B,0)))</f>
        <v/>
      </c>
      <c r="O185" s="88">
        <f t="array" ref="O185">IF(M185:M632="",0, INDEX(Herbs!A:A,MATCH(M185,Herbs!B:B,0)))</f>
        <v>0</v>
      </c>
      <c r="P185" s="89" t="str">
        <f t="array" ref="P185">IF(M185="","", SWITCH(INDEX(Herbs!$A:$A,MATCH(M185,Herbs!$B:$B,0)),1,1,2,3,3,9,4,36,5,180,6,1080,0)*L185)</f>
        <v/>
      </c>
      <c r="Q185" s="90" t="str">
        <f t="array" ref="Q185">IF(M185="","",INDEX(Herbs!$E:$E,MATCH(M185,Herbs!$B:$B,0)))</f>
        <v/>
      </c>
      <c r="R185" s="89"/>
      <c r="S185" s="91"/>
      <c r="T185" s="88" t="str">
        <f t="array" ref="T185">IF(S185="","",INDEX(Herbs!$J:$J,MATCH(S185,Herbs!$B:$B,0)))</f>
        <v/>
      </c>
      <c r="U185" s="88">
        <f t="array" ref="U185">IF(S185:S632="",0, INDEX(Herbs!A:A,MATCH(S185,Herbs!B:B,0)))</f>
        <v>0</v>
      </c>
      <c r="V185" s="89" t="str">
        <f t="array" ref="V185">IF(S185="","", SWITCH(INDEX(Herbs!$A:$A,MATCH(S185,Herbs!$B:$B,0)),1,1,2,3,3,9,4,36,5,180,6,1080,0)*R185)</f>
        <v/>
      </c>
      <c r="W185" s="90" t="str">
        <f t="array" ref="W185">IF(S185="","",INDEX(Herbs!$E:$E,MATCH(S185,Herbs!$B:$B,0)))</f>
        <v/>
      </c>
    </row>
    <row r="186" ht="41.25" customHeight="1">
      <c r="C186" s="75"/>
      <c r="D186" s="85" t="str">
        <f>C183</f>
        <v>Meridian Protection Elixir</v>
      </c>
      <c r="E186" s="73" t="s">
        <v>325</v>
      </c>
      <c r="F186" s="86">
        <v>1.0</v>
      </c>
      <c r="G186" s="87" t="s">
        <v>370</v>
      </c>
      <c r="H186" s="88" t="str">
        <f t="array" ref="H186">IF(G186="","",INDEX(Herbs!$J:$J,MATCH(G186,Herbs!$B:$B,0)))</f>
        <v/>
      </c>
      <c r="I186" s="13">
        <f t="array" ref="I186">IF(G186:G632="",0, INDEX(Herbs!A:A,MATCH(G186,Herbs!B:B,0)))</f>
        <v>5</v>
      </c>
      <c r="J186" s="89">
        <f t="array" ref="J186">IF(G186="","", SWITCH(INDEX(Herbs!$A:$A,MATCH(G186,Herbs!$B:$B,0)),1,1,2,3,3,9,4,36,5,180,6,1080,0)*F186)</f>
        <v>180</v>
      </c>
      <c r="K186" s="90" t="str">
        <f t="array" ref="K186">IF(G186="","",INDEX(Herbs!$E:$E,MATCH(G186,Herbs!$B:$B,0)))</f>
        <v>Bodybuilding</v>
      </c>
      <c r="L186" s="89"/>
      <c r="M186" s="91"/>
      <c r="N186" s="88" t="str">
        <f t="array" ref="N186">IF(M186="","",INDEX(Herbs!$J:$J,MATCH(M186,Herbs!$B:$B,0)))</f>
        <v/>
      </c>
      <c r="O186" s="88">
        <f t="array" ref="O186">IF(M186:M632="",0, INDEX(Herbs!A:A,MATCH(M186,Herbs!B:B,0)))</f>
        <v>0</v>
      </c>
      <c r="P186" s="89" t="str">
        <f t="array" ref="P186">IF(M186="","", SWITCH(INDEX(Herbs!$A:$A,MATCH(M186,Herbs!$B:$B,0)),1,1,2,3,3,9,4,36,5,180,6,1080,0)*L186)</f>
        <v/>
      </c>
      <c r="Q186" s="90" t="str">
        <f t="array" ref="Q186">IF(M186="","",INDEX(Herbs!$E:$E,MATCH(M186,Herbs!$B:$B,0)))</f>
        <v/>
      </c>
      <c r="R186" s="89"/>
      <c r="S186" s="91"/>
      <c r="T186" s="88" t="str">
        <f t="array" ref="T186">IF(S186="","",INDEX(Herbs!$J:$J,MATCH(S186,Herbs!$B:$B,0)))</f>
        <v/>
      </c>
      <c r="U186" s="88">
        <f t="array" ref="U186">IF(S186:S632="",0, INDEX(Herbs!A:A,MATCH(S186,Herbs!B:B,0)))</f>
        <v>0</v>
      </c>
      <c r="V186" s="89" t="str">
        <f t="array" ref="V186">IF(S186="","", SWITCH(INDEX(Herbs!$A:$A,MATCH(S186,Herbs!$B:$B,0)),1,1,2,3,3,9,4,36,5,180,6,1080,0)*R186)</f>
        <v/>
      </c>
      <c r="W186" s="90" t="str">
        <f t="array" ref="W186">IF(S186="","",INDEX(Herbs!$E:$E,MATCH(S186,Herbs!$B:$B,0)))</f>
        <v/>
      </c>
    </row>
    <row r="187" ht="41.25" customHeight="1">
      <c r="A187" s="92"/>
      <c r="B187" s="92"/>
      <c r="C187" s="93"/>
      <c r="D187" s="94" t="str">
        <f>C183</f>
        <v>Meridian Protection Elixir</v>
      </c>
      <c r="E187" s="95" t="s">
        <v>326</v>
      </c>
      <c r="F187" s="96">
        <v>5.0</v>
      </c>
      <c r="G187" s="97" t="s">
        <v>375</v>
      </c>
      <c r="H187" s="98" t="str">
        <f t="array" ref="H187">IF(G187="","",INDEX(Herbs!$J:$J,MATCH(G187,Herbs!$B:$B,0)))</f>
        <v/>
      </c>
      <c r="I187" s="99">
        <f t="array" ref="I187">IF(G187:G632="",0, INDEX(Herbs!A:A,MATCH(G187,Herbs!B:B,0)))</f>
        <v>4</v>
      </c>
      <c r="J187" s="100">
        <f t="array" ref="J187">IF(G187="","", SWITCH(INDEX(Herbs!$A:$A,MATCH(G187,Herbs!$B:$B,0)),1,1,2,3,3,9,4,36,5,180,6,1080,0)*F187)</f>
        <v>180</v>
      </c>
      <c r="K187" s="101" t="str">
        <f t="array" ref="K187">IF(G187="","",INDEX(Herbs!$G:$G,MATCH(G187,Herbs!$B:$B,0)))</f>
        <v>Cold</v>
      </c>
      <c r="L187" s="100"/>
      <c r="M187" s="97"/>
      <c r="N187" s="98" t="str">
        <f t="array" ref="N187">IF(M187="","",INDEX(Herbs!$J:$J,MATCH(M187,Herbs!$B:$B,0)))</f>
        <v/>
      </c>
      <c r="O187" s="98">
        <f t="array" ref="O187">IF(M187:M632="",0, INDEX(Herbs!A:A,MATCH(M187,Herbs!B:B,0)))</f>
        <v>0</v>
      </c>
      <c r="P187" s="100" t="str">
        <f t="array" ref="P187">IF(M187="","", SWITCH(INDEX(Herbs!$A:$A,MATCH(M187,Herbs!$B:$B,0)),1,1,2,3,3,9,4,36,5,180,6,1080,0)*L187)</f>
        <v/>
      </c>
      <c r="Q187" s="101" t="str">
        <f t="array" ref="Q187">IF(M187="","",INDEX(Herbs!$G:$G,MATCH(M187,Herbs!$B:$B,0)))</f>
        <v/>
      </c>
      <c r="R187" s="100"/>
      <c r="S187" s="97"/>
      <c r="T187" s="98" t="str">
        <f t="array" ref="T187">IF(S187="","",INDEX(Herbs!$J:$J,MATCH(S187,Herbs!$B:$B,0)))</f>
        <v/>
      </c>
      <c r="U187" s="98">
        <f t="array" ref="U187">IF(S187:S632="",0, INDEX(Herbs!A:A,MATCH(S187,Herbs!B:B,0)))</f>
        <v>0</v>
      </c>
      <c r="V187" s="100" t="str">
        <f t="array" ref="V187">IF(S187="","", SWITCH(INDEX(Herbs!$A:$A,MATCH(S187,Herbs!$B:$B,0)),1,1,2,3,3,9,4,36,5,180,6,1080,0)*R187)</f>
        <v/>
      </c>
      <c r="W187" s="101" t="str">
        <f t="array" ref="W187">IF(S187="","",INDEX(Herbs!$G:$G,MATCH(S187,Herbs!$B:$B,0)))</f>
        <v/>
      </c>
    </row>
    <row r="188" ht="41.25" customHeight="1">
      <c r="A188" s="82" t="s">
        <v>115</v>
      </c>
      <c r="B188" s="83">
        <v>5.0</v>
      </c>
      <c r="C188" s="84" t="s">
        <v>140</v>
      </c>
      <c r="D188" s="85" t="str">
        <f>C188</f>
        <v>Rebirth Elixir</v>
      </c>
      <c r="E188" s="85" t="s">
        <v>320</v>
      </c>
      <c r="F188" s="86">
        <v>3.0</v>
      </c>
      <c r="G188" s="87" t="s">
        <v>377</v>
      </c>
      <c r="H188" s="88" t="str">
        <f t="array" ref="H188">IF(G188="","",INDEX(Herbs!$J:$J,MATCH(G188,Herbs!$B:$B,0)))</f>
        <v/>
      </c>
      <c r="I188" s="13">
        <f t="array" ref="I188">IF(G188:G632="",0, INDEX(Herbs!A:A,MATCH(G188,Herbs!B:B,0)))</f>
        <v>4</v>
      </c>
      <c r="J188" s="89">
        <f t="array" ref="J188">IF(G188="","", SWITCH(INDEX(Herbs!$A:$A,MATCH(G188,Herbs!$B:$B,0)),1,1,2,3,3,9,4,36,5,180,6,1080,0)*F188)</f>
        <v>108</v>
      </c>
      <c r="K188" s="90" t="str">
        <f t="array" ref="K188">IF(G188="","",INDEX(Herbs!$C:$C,MATCH(G188,Herbs!$B:$B,0)))</f>
        <v>Controlling</v>
      </c>
      <c r="L188" s="89"/>
      <c r="M188" s="91"/>
      <c r="N188" s="88" t="str">
        <f t="array" ref="N188">IF(M188="","",INDEX(Herbs!$J:$J,MATCH(M188,Herbs!$B:$B,0)))</f>
        <v/>
      </c>
      <c r="O188" s="88">
        <f t="array" ref="O188">IF(M188:M632="",0, INDEX(Herbs!A:A,MATCH(M188,Herbs!B:B,0)))</f>
        <v>0</v>
      </c>
      <c r="P188" s="89" t="str">
        <f t="array" ref="P188">IF(M188="","", SWITCH(INDEX(Herbs!$A:$A,MATCH(M188,Herbs!$B:$B,0)),1,1,2,3,3,9,4,36,5,180,6,1080,0)*L188)</f>
        <v/>
      </c>
      <c r="Q188" s="90" t="str">
        <f t="array" ref="Q188">IF(M188="","",INDEX(Herbs!$C:$C,MATCH(M188,Herbs!$B:$B,0)))</f>
        <v/>
      </c>
      <c r="R188" s="89"/>
      <c r="S188" s="91"/>
      <c r="T188" s="88" t="str">
        <f t="array" ref="T188">IF(S188="","",INDEX(Herbs!$J:$J,MATCH(S188,Herbs!$B:$B,0)))</f>
        <v/>
      </c>
      <c r="U188" s="88">
        <f t="array" ref="U188">IF(S188:S632="",0, INDEX(Herbs!A:A,MATCH(S188,Herbs!B:B,0)))</f>
        <v>0</v>
      </c>
      <c r="V188" s="89" t="str">
        <f t="array" ref="V188">IF(S188="","", SWITCH(INDEX(Herbs!$A:$A,MATCH(S188,Herbs!$B:$B,0)),1,1,2,3,3,9,4,36,5,180,6,1080,0)*R188)</f>
        <v/>
      </c>
      <c r="W188" s="90" t="str">
        <f t="array" ref="W188">IF(S188="","",INDEX(Herbs!$C:$C,MATCH(S188,Herbs!$B:$B,0)))</f>
        <v/>
      </c>
    </row>
    <row r="189" ht="41.25" customHeight="1">
      <c r="C189" s="75"/>
      <c r="D189" s="85" t="str">
        <f>C188</f>
        <v>Rebirth Elixir</v>
      </c>
      <c r="E189" s="85" t="s">
        <v>322</v>
      </c>
      <c r="F189" s="89"/>
      <c r="G189" s="91"/>
      <c r="H189" s="88" t="str">
        <f t="array" ref="H189">IF(G189="","",INDEX(Herbs!$J:$J,MATCH(G189,Herbs!$B:$B,0)))</f>
        <v/>
      </c>
      <c r="I189" s="13">
        <f t="array" ref="I189">IF(G189:G632="",0, INDEX(Herbs!A:A,MATCH(G189,Herbs!B:B,0)))</f>
        <v>0</v>
      </c>
      <c r="J189" s="89" t="str">
        <f t="array" ref="J189">IF(G189="","", SWITCH(INDEX(Herbs!$A:$A,MATCH(G189,Herbs!$B:$B,0)),1,1,2,3,3,9,4,36,5,180,6,1080,0)*F189)</f>
        <v/>
      </c>
      <c r="K189" s="90" t="str">
        <f t="array" ref="K189">IF(G189="","",INDEX(Herbs!$C:$C,MATCH(G189,Herbs!$B:$B,0)))</f>
        <v/>
      </c>
      <c r="L189" s="89"/>
      <c r="M189" s="91"/>
      <c r="N189" s="88" t="str">
        <f t="array" ref="N189">IF(M189="","",INDEX(Herbs!$J:$J,MATCH(M189,Herbs!$B:$B,0)))</f>
        <v/>
      </c>
      <c r="O189" s="88">
        <f t="array" ref="O189">IF(M189:M632="",0, INDEX(Herbs!A:A,MATCH(M189,Herbs!B:B,0)))</f>
        <v>0</v>
      </c>
      <c r="P189" s="89" t="str">
        <f t="array" ref="P189">IF(M189="","", SWITCH(INDEX(Herbs!$A:$A,MATCH(M189,Herbs!$B:$B,0)),1,1,2,3,3,9,4,36,5,180,6,1080,0)*L189)</f>
        <v/>
      </c>
      <c r="Q189" s="90" t="str">
        <f t="array" ref="Q189">IF(M189="","",INDEX(Herbs!$C:$C,MATCH(M189,Herbs!$B:$B,0)))</f>
        <v/>
      </c>
      <c r="R189" s="89"/>
      <c r="S189" s="91"/>
      <c r="T189" s="88" t="str">
        <f t="array" ref="T189">IF(S189="","",INDEX(Herbs!$J:$J,MATCH(S189,Herbs!$B:$B,0)))</f>
        <v/>
      </c>
      <c r="U189" s="88">
        <f t="array" ref="U189">IF(S189:S632="",0, INDEX(Herbs!A:A,MATCH(S189,Herbs!B:B,0)))</f>
        <v>0</v>
      </c>
      <c r="V189" s="89" t="str">
        <f t="array" ref="V189">IF(S189="","", SWITCH(INDEX(Herbs!$A:$A,MATCH(S189,Herbs!$B:$B,0)),1,1,2,3,3,9,4,36,5,180,6,1080,0)*R189)</f>
        <v/>
      </c>
      <c r="W189" s="90" t="str">
        <f t="array" ref="W189">IF(S189="","",INDEX(Herbs!$C:$C,MATCH(S189,Herbs!$B:$B,0)))</f>
        <v/>
      </c>
    </row>
    <row r="190" ht="41.25" customHeight="1">
      <c r="C190" s="75"/>
      <c r="D190" s="85" t="str">
        <f>C188</f>
        <v>Rebirth Elixir</v>
      </c>
      <c r="E190" s="73" t="s">
        <v>323</v>
      </c>
      <c r="F190" s="86">
        <v>1.0</v>
      </c>
      <c r="G190" s="87" t="s">
        <v>369</v>
      </c>
      <c r="H190" s="88" t="str">
        <f t="array" ref="H190">IF(G190="","",INDEX(Herbs!$J:$J,MATCH(G190,Herbs!$B:$B,0)))</f>
        <v/>
      </c>
      <c r="I190" s="13">
        <f t="array" ref="I190">IF(G190:G632="",0, INDEX(Herbs!A:A,MATCH(G190,Herbs!B:B,0)))</f>
        <v>5</v>
      </c>
      <c r="J190" s="89">
        <f t="array" ref="J190">IF(G190="","", SWITCH(INDEX(Herbs!$A:$A,MATCH(G190,Herbs!$B:$B,0)),1,1,2,3,3,9,4,36,5,180,6,1080,0)*F190)</f>
        <v>180</v>
      </c>
      <c r="K190" s="90" t="str">
        <f t="array" ref="K190">IF(G190="","",INDEX(Herbs!$E:$E,MATCH(G190,Herbs!$B:$B,0)))</f>
        <v>Nascent Condensation</v>
      </c>
      <c r="L190" s="89"/>
      <c r="M190" s="91"/>
      <c r="N190" s="88" t="str">
        <f t="array" ref="N190">IF(M190="","",INDEX(Herbs!$J:$J,MATCH(M190,Herbs!$B:$B,0)))</f>
        <v/>
      </c>
      <c r="O190" s="88">
        <f t="array" ref="O190">IF(M190:M632="",0, INDEX(Herbs!A:A,MATCH(M190,Herbs!B:B,0)))</f>
        <v>0</v>
      </c>
      <c r="P190" s="89" t="str">
        <f t="array" ref="P190">IF(M190="","", SWITCH(INDEX(Herbs!$A:$A,MATCH(M190,Herbs!$B:$B,0)),1,1,2,3,3,9,4,36,5,180,6,1080,0)*L190)</f>
        <v/>
      </c>
      <c r="Q190" s="90" t="str">
        <f t="array" ref="Q190">IF(M190="","",INDEX(Herbs!$E:$E,MATCH(M190,Herbs!$B:$B,0)))</f>
        <v/>
      </c>
      <c r="R190" s="89"/>
      <c r="S190" s="91"/>
      <c r="T190" s="88" t="str">
        <f t="array" ref="T190">IF(S190="","",INDEX(Herbs!$J:$J,MATCH(S190,Herbs!$B:$B,0)))</f>
        <v/>
      </c>
      <c r="U190" s="88">
        <f t="array" ref="U190">IF(S190:S632="",0, INDEX(Herbs!A:A,MATCH(S190,Herbs!B:B,0)))</f>
        <v>0</v>
      </c>
      <c r="V190" s="89" t="str">
        <f t="array" ref="V190">IF(S190="","", SWITCH(INDEX(Herbs!$A:$A,MATCH(S190,Herbs!$B:$B,0)),1,1,2,3,3,9,4,36,5,180,6,1080,0)*R190)</f>
        <v/>
      </c>
      <c r="W190" s="90" t="str">
        <f t="array" ref="W190">IF(S190="","",INDEX(Herbs!$E:$E,MATCH(S190,Herbs!$B:$B,0)))</f>
        <v/>
      </c>
    </row>
    <row r="191" ht="41.25" customHeight="1">
      <c r="C191" s="75"/>
      <c r="D191" s="85" t="str">
        <f>C188</f>
        <v>Rebirth Elixir</v>
      </c>
      <c r="E191" s="73" t="s">
        <v>325</v>
      </c>
      <c r="F191" s="86">
        <v>1.0</v>
      </c>
      <c r="G191" s="87" t="s">
        <v>372</v>
      </c>
      <c r="H191" s="88" t="str">
        <f t="array" ref="H191">IF(G191="","",INDEX(Herbs!$J:$J,MATCH(G191,Herbs!$B:$B,0)))</f>
        <v/>
      </c>
      <c r="I191" s="13">
        <f t="array" ref="I191">IF(G191:G632="",0, INDEX(Herbs!A:A,MATCH(G191,Herbs!B:B,0)))</f>
        <v>5</v>
      </c>
      <c r="J191" s="89">
        <f t="array" ref="J191">IF(G191="","", SWITCH(INDEX(Herbs!$A:$A,MATCH(G191,Herbs!$B:$B,0)),1,1,2,3,3,9,4,36,5,180,6,1080,0)*F191)</f>
        <v>180</v>
      </c>
      <c r="K191" s="90" t="str">
        <f t="array" ref="K191">IF(G191="","",INDEX(Herbs!$E:$E,MATCH(G191,Herbs!$B:$B,0)))</f>
        <v>Sealing</v>
      </c>
      <c r="L191" s="89"/>
      <c r="M191" s="91"/>
      <c r="N191" s="88" t="str">
        <f t="array" ref="N191">IF(M191="","",INDEX(Herbs!$J:$J,MATCH(M191,Herbs!$B:$B,0)))</f>
        <v/>
      </c>
      <c r="O191" s="88">
        <f t="array" ref="O191">IF(M191:M632="",0, INDEX(Herbs!A:A,MATCH(M191,Herbs!B:B,0)))</f>
        <v>0</v>
      </c>
      <c r="P191" s="89" t="str">
        <f t="array" ref="P191">IF(M191="","", SWITCH(INDEX(Herbs!$A:$A,MATCH(M191,Herbs!$B:$B,0)),1,1,2,3,3,9,4,36,5,180,6,1080,0)*L191)</f>
        <v/>
      </c>
      <c r="Q191" s="90" t="str">
        <f t="array" ref="Q191">IF(M191="","",INDEX(Herbs!$E:$E,MATCH(M191,Herbs!$B:$B,0)))</f>
        <v/>
      </c>
      <c r="R191" s="89"/>
      <c r="S191" s="91"/>
      <c r="T191" s="88" t="str">
        <f t="array" ref="T191">IF(S191="","",INDEX(Herbs!$J:$J,MATCH(S191,Herbs!$B:$B,0)))</f>
        <v/>
      </c>
      <c r="U191" s="88">
        <f t="array" ref="U191">IF(S191:S632="",0, INDEX(Herbs!A:A,MATCH(S191,Herbs!B:B,0)))</f>
        <v>0</v>
      </c>
      <c r="V191" s="89" t="str">
        <f t="array" ref="V191">IF(S191="","", SWITCH(INDEX(Herbs!$A:$A,MATCH(S191,Herbs!$B:$B,0)),1,1,2,3,3,9,4,36,5,180,6,1080,0)*R191)</f>
        <v/>
      </c>
      <c r="W191" s="90" t="str">
        <f t="array" ref="W191">IF(S191="","",INDEX(Herbs!$E:$E,MATCH(S191,Herbs!$B:$B,0)))</f>
        <v/>
      </c>
    </row>
    <row r="192" ht="41.25" customHeight="1">
      <c r="A192" s="92"/>
      <c r="B192" s="92"/>
      <c r="C192" s="93"/>
      <c r="D192" s="94" t="str">
        <f>C188</f>
        <v>Rebirth Elixir</v>
      </c>
      <c r="E192" s="95" t="s">
        <v>326</v>
      </c>
      <c r="F192" s="96">
        <v>1.0</v>
      </c>
      <c r="G192" s="97" t="s">
        <v>378</v>
      </c>
      <c r="H192" s="98" t="str">
        <f t="array" ref="H192">IF(G192="","",INDEX(Herbs!$J:$J,MATCH(G192,Herbs!$B:$B,0)))</f>
        <v/>
      </c>
      <c r="I192" s="99">
        <f t="array" ref="I192">IF(G192:G632="",0, INDEX(Herbs!A:A,MATCH(G192,Herbs!B:B,0)))</f>
        <v>5</v>
      </c>
      <c r="J192" s="100">
        <f t="array" ref="J192">IF(G192="","", SWITCH(INDEX(Herbs!$A:$A,MATCH(G192,Herbs!$B:$B,0)),1,1,2,3,3,9,4,36,5,180,6,1080,0)*F192)</f>
        <v>180</v>
      </c>
      <c r="K192" s="101" t="str">
        <f t="array" ref="K192">IF(G192="","",INDEX(Herbs!$G:$G,MATCH(G192,Herbs!$B:$B,0)))</f>
        <v>Cold</v>
      </c>
      <c r="L192" s="100"/>
      <c r="M192" s="97"/>
      <c r="N192" s="98" t="str">
        <f t="array" ref="N192">IF(M192="","",INDEX(Herbs!$J:$J,MATCH(M192,Herbs!$B:$B,0)))</f>
        <v/>
      </c>
      <c r="O192" s="98">
        <f t="array" ref="O192">IF(M192:M632="",0, INDEX(Herbs!A:A,MATCH(M192,Herbs!B:B,0)))</f>
        <v>0</v>
      </c>
      <c r="P192" s="100" t="str">
        <f t="array" ref="P192">IF(M192="","", SWITCH(INDEX(Herbs!$A:$A,MATCH(M192,Herbs!$B:$B,0)),1,1,2,3,3,9,4,36,5,180,6,1080,0)*L192)</f>
        <v/>
      </c>
      <c r="Q192" s="101" t="str">
        <f t="array" ref="Q192">IF(M192="","",INDEX(Herbs!$G:$G,MATCH(M192,Herbs!$B:$B,0)))</f>
        <v/>
      </c>
      <c r="R192" s="100"/>
      <c r="S192" s="97"/>
      <c r="T192" s="98" t="str">
        <f t="array" ref="T192">IF(S192="","",INDEX(Herbs!$J:$J,MATCH(S192,Herbs!$B:$B,0)))</f>
        <v/>
      </c>
      <c r="U192" s="98">
        <f t="array" ref="U192">IF(S192:S632="",0, INDEX(Herbs!A:A,MATCH(S192,Herbs!B:B,0)))</f>
        <v>0</v>
      </c>
      <c r="V192" s="100" t="str">
        <f t="array" ref="V192">IF(S192="","", SWITCH(INDEX(Herbs!$A:$A,MATCH(S192,Herbs!$B:$B,0)),1,1,2,3,3,9,4,36,5,180,6,1080,0)*R192)</f>
        <v/>
      </c>
      <c r="W192" s="101" t="str">
        <f t="array" ref="W192">IF(S192="","",INDEX(Herbs!$G:$G,MATCH(S192,Herbs!$B:$B,0)))</f>
        <v/>
      </c>
    </row>
    <row r="193" ht="41.25" customHeight="1">
      <c r="A193" s="82" t="s">
        <v>115</v>
      </c>
      <c r="B193" s="83">
        <v>5.0</v>
      </c>
      <c r="C193" s="84" t="s">
        <v>130</v>
      </c>
      <c r="D193" s="85" t="str">
        <f>C193</f>
        <v>Pulse Forging Pill</v>
      </c>
      <c r="E193" s="85" t="s">
        <v>320</v>
      </c>
      <c r="F193" s="86">
        <v>1.0</v>
      </c>
      <c r="G193" s="87" t="s">
        <v>368</v>
      </c>
      <c r="H193" s="88" t="str">
        <f t="array" ref="H193">IF(G193="","",INDEX(Herbs!$J:$J,MATCH(G193,Herbs!$B:$B,0)))</f>
        <v/>
      </c>
      <c r="I193" s="13">
        <f t="array" ref="I193">IF(G193:G632="",0, INDEX(Herbs!A:A,MATCH(G193,Herbs!B:B,0)))</f>
        <v>5</v>
      </c>
      <c r="J193" s="89">
        <f t="array" ref="J193">IF(G193="","", SWITCH(INDEX(Herbs!$A:$A,MATCH(G193,Herbs!$B:$B,0)),1,1,2,3,3,9,4,36,5,180,6,1080,0)*F193)</f>
        <v>180</v>
      </c>
      <c r="K193" s="90" t="str">
        <f t="array" ref="K193">IF(G193="","",INDEX(Herbs!$C:$C,MATCH(G193,Herbs!$B:$B,0)))</f>
        <v>Birthing</v>
      </c>
      <c r="L193" s="89"/>
      <c r="M193" s="91"/>
      <c r="N193" s="88" t="str">
        <f t="array" ref="N193">IF(M193="","",INDEX(Herbs!$J:$J,MATCH(M193,Herbs!$B:$B,0)))</f>
        <v/>
      </c>
      <c r="O193" s="88">
        <f t="array" ref="O193">IF(M193:M632="",0, INDEX(Herbs!A:A,MATCH(M193,Herbs!B:B,0)))</f>
        <v>0</v>
      </c>
      <c r="P193" s="89" t="str">
        <f t="array" ref="P193">IF(M193="","", SWITCH(INDEX(Herbs!$A:$A,MATCH(M193,Herbs!$B:$B,0)),1,1,2,3,3,9,4,36,5,180,6,1080,0)*L193)</f>
        <v/>
      </c>
      <c r="Q193" s="90" t="str">
        <f t="array" ref="Q193">IF(M193="","",INDEX(Herbs!$C:$C,MATCH(M193,Herbs!$B:$B,0)))</f>
        <v/>
      </c>
      <c r="R193" s="89"/>
      <c r="S193" s="91"/>
      <c r="T193" s="88" t="str">
        <f t="array" ref="T193">IF(S193="","",INDEX(Herbs!$J:$J,MATCH(S193,Herbs!$B:$B,0)))</f>
        <v/>
      </c>
      <c r="U193" s="88">
        <f t="array" ref="U193">IF(S193:S632="",0, INDEX(Herbs!A:A,MATCH(S193,Herbs!B:B,0)))</f>
        <v>0</v>
      </c>
      <c r="V193" s="89" t="str">
        <f t="array" ref="V193">IF(S193="","", SWITCH(INDEX(Herbs!$A:$A,MATCH(S193,Herbs!$B:$B,0)),1,1,2,3,3,9,4,36,5,180,6,1080,0)*R193)</f>
        <v/>
      </c>
      <c r="W193" s="90" t="str">
        <f t="array" ref="W193">IF(S193="","",INDEX(Herbs!$C:$C,MATCH(S193,Herbs!$B:$B,0)))</f>
        <v/>
      </c>
    </row>
    <row r="194" ht="41.25" customHeight="1">
      <c r="C194" s="75"/>
      <c r="D194" s="85" t="str">
        <f>C193</f>
        <v>Pulse Forging Pill</v>
      </c>
      <c r="E194" s="85" t="s">
        <v>322</v>
      </c>
      <c r="F194" s="89"/>
      <c r="G194" s="91"/>
      <c r="H194" s="88" t="str">
        <f t="array" ref="H194">IF(G194="","",INDEX(Herbs!$J:$J,MATCH(G194,Herbs!$B:$B,0)))</f>
        <v/>
      </c>
      <c r="I194" s="13">
        <f t="array" ref="I194">IF(G194:G632="",0, INDEX(Herbs!A:A,MATCH(G194,Herbs!B:B,0)))</f>
        <v>0</v>
      </c>
      <c r="J194" s="89" t="str">
        <f t="array" ref="J194">IF(G194="","", SWITCH(INDEX(Herbs!$A:$A,MATCH(G194,Herbs!$B:$B,0)),1,1,2,3,3,9,4,36,5,180,6,1080,0)*F194)</f>
        <v/>
      </c>
      <c r="K194" s="90" t="str">
        <f t="array" ref="K194">IF(G194="","",INDEX(Herbs!$C:$C,MATCH(G194,Herbs!$B:$B,0)))</f>
        <v/>
      </c>
      <c r="L194" s="89"/>
      <c r="M194" s="91"/>
      <c r="N194" s="88" t="str">
        <f t="array" ref="N194">IF(M194="","",INDEX(Herbs!$J:$J,MATCH(M194,Herbs!$B:$B,0)))</f>
        <v/>
      </c>
      <c r="O194" s="88">
        <f t="array" ref="O194">IF(M194:M632="",0, INDEX(Herbs!A:A,MATCH(M194,Herbs!B:B,0)))</f>
        <v>0</v>
      </c>
      <c r="P194" s="89" t="str">
        <f t="array" ref="P194">IF(M194="","", SWITCH(INDEX(Herbs!$A:$A,MATCH(M194,Herbs!$B:$B,0)),1,1,2,3,3,9,4,36,5,180,6,1080,0)*L194)</f>
        <v/>
      </c>
      <c r="Q194" s="90" t="str">
        <f t="array" ref="Q194">IF(M194="","",INDEX(Herbs!$C:$C,MATCH(M194,Herbs!$B:$B,0)))</f>
        <v/>
      </c>
      <c r="R194" s="89"/>
      <c r="S194" s="91"/>
      <c r="T194" s="88" t="str">
        <f t="array" ref="T194">IF(S194="","",INDEX(Herbs!$J:$J,MATCH(S194,Herbs!$B:$B,0)))</f>
        <v/>
      </c>
      <c r="U194" s="88">
        <f t="array" ref="U194">IF(S194:S632="",0, INDEX(Herbs!A:A,MATCH(S194,Herbs!B:B,0)))</f>
        <v>0</v>
      </c>
      <c r="V194" s="89" t="str">
        <f t="array" ref="V194">IF(S194="","", SWITCH(INDEX(Herbs!$A:$A,MATCH(S194,Herbs!$B:$B,0)),1,1,2,3,3,9,4,36,5,180,6,1080,0)*R194)</f>
        <v/>
      </c>
      <c r="W194" s="90" t="str">
        <f t="array" ref="W194">IF(S194="","",INDEX(Herbs!$C:$C,MATCH(S194,Herbs!$B:$B,0)))</f>
        <v/>
      </c>
    </row>
    <row r="195" ht="41.25" customHeight="1">
      <c r="C195" s="75"/>
      <c r="D195" s="85" t="str">
        <f>C193</f>
        <v>Pulse Forging Pill</v>
      </c>
      <c r="E195" s="73" t="s">
        <v>323</v>
      </c>
      <c r="F195" s="86">
        <v>1.0</v>
      </c>
      <c r="G195" s="87" t="s">
        <v>369</v>
      </c>
      <c r="H195" s="88" t="str">
        <f t="array" ref="H195">IF(G195="","",INDEX(Herbs!$J:$J,MATCH(G195,Herbs!$B:$B,0)))</f>
        <v/>
      </c>
      <c r="I195" s="13">
        <f t="array" ref="I195">IF(G195:G632="",0, INDEX(Herbs!A:A,MATCH(G195,Herbs!B:B,0)))</f>
        <v>5</v>
      </c>
      <c r="J195" s="89">
        <f t="array" ref="J195">IF(G195="","", SWITCH(INDEX(Herbs!$A:$A,MATCH(G195,Herbs!$B:$B,0)),1,1,2,3,3,9,4,36,5,180,6,1080,0)*F195)</f>
        <v>180</v>
      </c>
      <c r="K195" s="90" t="str">
        <f t="array" ref="K195">IF(G195="","",INDEX(Herbs!$E:$E,MATCH(G195,Herbs!$B:$B,0)))</f>
        <v>Nascent Condensation</v>
      </c>
      <c r="L195" s="89"/>
      <c r="M195" s="91"/>
      <c r="N195" s="88" t="str">
        <f t="array" ref="N195">IF(M195="","",INDEX(Herbs!$J:$J,MATCH(M195,Herbs!$B:$B,0)))</f>
        <v/>
      </c>
      <c r="O195" s="88">
        <f t="array" ref="O195">IF(M195:M632="",0, INDEX(Herbs!A:A,MATCH(M195,Herbs!B:B,0)))</f>
        <v>0</v>
      </c>
      <c r="P195" s="89" t="str">
        <f t="array" ref="P195">IF(M195="","", SWITCH(INDEX(Herbs!$A:$A,MATCH(M195,Herbs!$B:$B,0)),1,1,2,3,3,9,4,36,5,180,6,1080,0)*L195)</f>
        <v/>
      </c>
      <c r="Q195" s="90" t="str">
        <f t="array" ref="Q195">IF(M195="","",INDEX(Herbs!$E:$E,MATCH(M195,Herbs!$B:$B,0)))</f>
        <v/>
      </c>
      <c r="R195" s="89"/>
      <c r="S195" s="91"/>
      <c r="T195" s="88" t="str">
        <f t="array" ref="T195">IF(S195="","",INDEX(Herbs!$J:$J,MATCH(S195,Herbs!$B:$B,0)))</f>
        <v/>
      </c>
      <c r="U195" s="88">
        <f t="array" ref="U195">IF(S195:S632="",0, INDEX(Herbs!A:A,MATCH(S195,Herbs!B:B,0)))</f>
        <v>0</v>
      </c>
      <c r="V195" s="89" t="str">
        <f t="array" ref="V195">IF(S195="","", SWITCH(INDEX(Herbs!$A:$A,MATCH(S195,Herbs!$B:$B,0)),1,1,2,3,3,9,4,36,5,180,6,1080,0)*R195)</f>
        <v/>
      </c>
      <c r="W195" s="90" t="str">
        <f t="array" ref="W195">IF(S195="","",INDEX(Herbs!$E:$E,MATCH(S195,Herbs!$B:$B,0)))</f>
        <v/>
      </c>
    </row>
    <row r="196" ht="41.25" customHeight="1">
      <c r="C196" s="75"/>
      <c r="D196" s="85" t="str">
        <f>C193</f>
        <v>Pulse Forging Pill</v>
      </c>
      <c r="E196" s="73" t="s">
        <v>325</v>
      </c>
      <c r="F196" s="86">
        <v>2.0</v>
      </c>
      <c r="G196" s="87" t="s">
        <v>370</v>
      </c>
      <c r="H196" s="88" t="str">
        <f t="array" ref="H196">IF(G196="","",INDEX(Herbs!$J:$J,MATCH(G196,Herbs!$B:$B,0)))</f>
        <v/>
      </c>
      <c r="I196" s="13">
        <f t="array" ref="I196">IF(G196:G632="",0, INDEX(Herbs!A:A,MATCH(G196,Herbs!B:B,0)))</f>
        <v>5</v>
      </c>
      <c r="J196" s="89">
        <f t="array" ref="J196">IF(G196="","", SWITCH(INDEX(Herbs!$A:$A,MATCH(G196,Herbs!$B:$B,0)),1,1,2,3,3,9,4,36,5,180,6,1080,0)*F196)</f>
        <v>360</v>
      </c>
      <c r="K196" s="90" t="str">
        <f t="array" ref="K196">IF(G196="","",INDEX(Herbs!$E:$E,MATCH(G196,Herbs!$B:$B,0)))</f>
        <v>Bodybuilding</v>
      </c>
      <c r="L196" s="89"/>
      <c r="M196" s="91"/>
      <c r="N196" s="88" t="str">
        <f t="array" ref="N196">IF(M196="","",INDEX(Herbs!$J:$J,MATCH(M196,Herbs!$B:$B,0)))</f>
        <v/>
      </c>
      <c r="O196" s="88">
        <f t="array" ref="O196">IF(M196:M632="",0, INDEX(Herbs!A:A,MATCH(M196,Herbs!B:B,0)))</f>
        <v>0</v>
      </c>
      <c r="P196" s="89" t="str">
        <f t="array" ref="P196">IF(M196="","", SWITCH(INDEX(Herbs!$A:$A,MATCH(M196,Herbs!$B:$B,0)),1,1,2,3,3,9,4,36,5,180,6,1080,0)*L196)</f>
        <v/>
      </c>
      <c r="Q196" s="90" t="str">
        <f t="array" ref="Q196">IF(M196="","",INDEX(Herbs!$E:$E,MATCH(M196,Herbs!$B:$B,0)))</f>
        <v/>
      </c>
      <c r="R196" s="89"/>
      <c r="S196" s="91"/>
      <c r="T196" s="88" t="str">
        <f t="array" ref="T196">IF(S196="","",INDEX(Herbs!$J:$J,MATCH(S196,Herbs!$B:$B,0)))</f>
        <v/>
      </c>
      <c r="U196" s="88">
        <f t="array" ref="U196">IF(S196:S632="",0, INDEX(Herbs!A:A,MATCH(S196,Herbs!B:B,0)))</f>
        <v>0</v>
      </c>
      <c r="V196" s="89" t="str">
        <f t="array" ref="V196">IF(S196="","", SWITCH(INDEX(Herbs!$A:$A,MATCH(S196,Herbs!$B:$B,0)),1,1,2,3,3,9,4,36,5,180,6,1080,0)*R196)</f>
        <v/>
      </c>
      <c r="W196" s="90" t="str">
        <f t="array" ref="W196">IF(S196="","",INDEX(Herbs!$E:$E,MATCH(S196,Herbs!$B:$B,0)))</f>
        <v/>
      </c>
    </row>
    <row r="197" ht="41.25" customHeight="1">
      <c r="A197" s="92"/>
      <c r="B197" s="92"/>
      <c r="C197" s="93"/>
      <c r="D197" s="94" t="str">
        <f>C193</f>
        <v>Pulse Forging Pill</v>
      </c>
      <c r="E197" s="95" t="s">
        <v>326</v>
      </c>
      <c r="F197" s="96">
        <v>1.0</v>
      </c>
      <c r="G197" s="97" t="s">
        <v>371</v>
      </c>
      <c r="H197" s="98" t="str">
        <f t="array" ref="H197">IF(G197="","",INDEX(Herbs!$J:$J,MATCH(G197,Herbs!$B:$B,0)))</f>
        <v/>
      </c>
      <c r="I197" s="99">
        <f t="array" ref="I197">IF(G197:G632="",0, INDEX(Herbs!A:A,MATCH(G197,Herbs!B:B,0)))</f>
        <v>5</v>
      </c>
      <c r="J197" s="100">
        <f t="array" ref="J197">IF(G197="","", SWITCH(INDEX(Herbs!$A:$A,MATCH(G197,Herbs!$B:$B,0)),1,1,2,3,3,9,4,36,5,180,6,1080,0)*F197)</f>
        <v>180</v>
      </c>
      <c r="K197" s="101" t="str">
        <f t="array" ref="K197">IF(G197="","",INDEX(Herbs!$G:$G,MATCH(G197,Herbs!$B:$B,0)))</f>
        <v>Cold</v>
      </c>
      <c r="L197" s="100"/>
      <c r="M197" s="97"/>
      <c r="N197" s="98" t="str">
        <f t="array" ref="N197">IF(M197="","",INDEX(Herbs!$J:$J,MATCH(M197,Herbs!$B:$B,0)))</f>
        <v/>
      </c>
      <c r="O197" s="98">
        <f t="array" ref="O197">IF(M197:M632="",0, INDEX(Herbs!A:A,MATCH(M197,Herbs!B:B,0)))</f>
        <v>0</v>
      </c>
      <c r="P197" s="100" t="str">
        <f t="array" ref="P197">IF(M197="","", SWITCH(INDEX(Herbs!$A:$A,MATCH(M197,Herbs!$B:$B,0)),1,1,2,3,3,9,4,36,5,180,6,1080,0)*L197)</f>
        <v/>
      </c>
      <c r="Q197" s="101" t="str">
        <f t="array" ref="Q197">IF(M197="","",INDEX(Herbs!$G:$G,MATCH(M197,Herbs!$B:$B,0)))</f>
        <v/>
      </c>
      <c r="R197" s="100"/>
      <c r="S197" s="97"/>
      <c r="T197" s="98" t="str">
        <f t="array" ref="T197">IF(S197="","",INDEX(Herbs!$J:$J,MATCH(S197,Herbs!$B:$B,0)))</f>
        <v/>
      </c>
      <c r="U197" s="98">
        <f t="array" ref="U197">IF(S197:S632="",0, INDEX(Herbs!A:A,MATCH(S197,Herbs!B:B,0)))</f>
        <v>0</v>
      </c>
      <c r="V197" s="100" t="str">
        <f t="array" ref="V197">IF(S197="","", SWITCH(INDEX(Herbs!$A:$A,MATCH(S197,Herbs!$B:$B,0)),1,1,2,3,3,9,4,36,5,180,6,1080,0)*R197)</f>
        <v/>
      </c>
      <c r="W197" s="101" t="str">
        <f t="array" ref="W197">IF(S197="","",INDEX(Herbs!$G:$G,MATCH(S197,Herbs!$B:$B,0)))</f>
        <v/>
      </c>
    </row>
    <row r="198" ht="41.25" customHeight="1">
      <c r="A198" s="82" t="s">
        <v>115</v>
      </c>
      <c r="B198" s="83">
        <v>6.0</v>
      </c>
      <c r="C198" s="84" t="s">
        <v>142</v>
      </c>
      <c r="D198" s="85" t="str">
        <f>C198</f>
        <v>Heavenly Fate Tempering Elixir</v>
      </c>
      <c r="E198" s="85" t="s">
        <v>320</v>
      </c>
      <c r="F198" s="86">
        <v>2.0</v>
      </c>
      <c r="G198" s="87" t="s">
        <v>379</v>
      </c>
      <c r="H198" s="88" t="str">
        <f t="array" ref="H198">IF(G198="","",INDEX(Herbs!$J:$J,MATCH(G198,Herbs!$B:$B,0)))</f>
        <v/>
      </c>
      <c r="I198" s="13">
        <f t="array" ref="I198">IF(G198:G632="",0, INDEX(Herbs!A:A,MATCH(G198,Herbs!B:B,0)))</f>
        <v>6</v>
      </c>
      <c r="J198" s="89">
        <f t="array" ref="J198">IF(G198="","", SWITCH(INDEX(Herbs!$A:$A,MATCH(G198,Herbs!$B:$B,0)),1,1,2,3,3,9,4,36,5,180,6,1080,0)*F198)</f>
        <v>2160</v>
      </c>
      <c r="K198" s="90" t="str">
        <f t="array" ref="K198">IF(G198="","",INDEX(Herbs!$C:$C,MATCH(G198,Herbs!$B:$B,0)))</f>
        <v>Agitating</v>
      </c>
      <c r="L198" s="89"/>
      <c r="M198" s="91"/>
      <c r="N198" s="88" t="str">
        <f t="array" ref="N198">IF(M198="","",INDEX(Herbs!$J:$J,MATCH(M198,Herbs!$B:$B,0)))</f>
        <v/>
      </c>
      <c r="O198" s="88">
        <f t="array" ref="O198">IF(M198:M632="",0, INDEX(Herbs!A:A,MATCH(M198,Herbs!B:B,0)))</f>
        <v>0</v>
      </c>
      <c r="P198" s="89" t="str">
        <f t="array" ref="P198">IF(M198="","", SWITCH(INDEX(Herbs!$A:$A,MATCH(M198,Herbs!$B:$B,0)),1,1,2,3,3,9,4,36,5,180,6,1080,0)*L198)</f>
        <v/>
      </c>
      <c r="Q198" s="90" t="str">
        <f t="array" ref="Q198">IF(M198="","",INDEX(Herbs!$C:$C,MATCH(M198,Herbs!$B:$B,0)))</f>
        <v/>
      </c>
      <c r="R198" s="89"/>
      <c r="S198" s="91"/>
      <c r="T198" s="88" t="str">
        <f t="array" ref="T198">IF(S198="","",INDEX(Herbs!$J:$J,MATCH(S198,Herbs!$B:$B,0)))</f>
        <v/>
      </c>
      <c r="U198" s="88">
        <f t="array" ref="U198">IF(S198:S632="",0, INDEX(Herbs!A:A,MATCH(S198,Herbs!B:B,0)))</f>
        <v>0</v>
      </c>
      <c r="V198" s="89" t="str">
        <f t="array" ref="V198">IF(S198="","", SWITCH(INDEX(Herbs!$A:$A,MATCH(S198,Herbs!$B:$B,0)),1,1,2,3,3,9,4,36,5,180,6,1080,0)*R198)</f>
        <v/>
      </c>
      <c r="W198" s="90" t="str">
        <f t="array" ref="W198">IF(S198="","",INDEX(Herbs!$C:$C,MATCH(S198,Herbs!$B:$B,0)))</f>
        <v/>
      </c>
    </row>
    <row r="199" ht="41.25" customHeight="1">
      <c r="C199" s="75"/>
      <c r="D199" s="85" t="str">
        <f>C198</f>
        <v>Heavenly Fate Tempering Elixir</v>
      </c>
      <c r="E199" s="85" t="s">
        <v>322</v>
      </c>
      <c r="F199" s="89"/>
      <c r="G199" s="91"/>
      <c r="H199" s="88" t="str">
        <f t="array" ref="H199">IF(G199="","",INDEX(Herbs!$J:$J,MATCH(G199,Herbs!$B:$B,0)))</f>
        <v/>
      </c>
      <c r="I199" s="13">
        <f t="array" ref="I199">IF(G199:G632="",0, INDEX(Herbs!A:A,MATCH(G199,Herbs!B:B,0)))</f>
        <v>0</v>
      </c>
      <c r="J199" s="89" t="str">
        <f t="array" ref="J199">IF(G199="","", SWITCH(INDEX(Herbs!$A:$A,MATCH(G199,Herbs!$B:$B,0)),1,1,2,3,3,9,4,36,5,180,6,1080,0)*F199)</f>
        <v/>
      </c>
      <c r="K199" s="90" t="str">
        <f t="array" ref="K199">IF(G199="","",INDEX(Herbs!$C:$C,MATCH(G199,Herbs!$B:$B,0)))</f>
        <v/>
      </c>
      <c r="L199" s="89"/>
      <c r="M199" s="91"/>
      <c r="N199" s="88" t="str">
        <f t="array" ref="N199">IF(M199="","",INDEX(Herbs!$J:$J,MATCH(M199,Herbs!$B:$B,0)))</f>
        <v/>
      </c>
      <c r="O199" s="88">
        <f t="array" ref="O199">IF(M199:M632="",0, INDEX(Herbs!A:A,MATCH(M199,Herbs!B:B,0)))</f>
        <v>0</v>
      </c>
      <c r="P199" s="89" t="str">
        <f t="array" ref="P199">IF(M199="","", SWITCH(INDEX(Herbs!$A:$A,MATCH(M199,Herbs!$B:$B,0)),1,1,2,3,3,9,4,36,5,180,6,1080,0)*L199)</f>
        <v/>
      </c>
      <c r="Q199" s="90" t="str">
        <f t="array" ref="Q199">IF(M199="","",INDEX(Herbs!$C:$C,MATCH(M199,Herbs!$B:$B,0)))</f>
        <v/>
      </c>
      <c r="R199" s="89"/>
      <c r="S199" s="91"/>
      <c r="T199" s="88" t="str">
        <f t="array" ref="T199">IF(S199="","",INDEX(Herbs!$J:$J,MATCH(S199,Herbs!$B:$B,0)))</f>
        <v/>
      </c>
      <c r="U199" s="88">
        <f t="array" ref="U199">IF(S199:S632="",0, INDEX(Herbs!A:A,MATCH(S199,Herbs!B:B,0)))</f>
        <v>0</v>
      </c>
      <c r="V199" s="89" t="str">
        <f t="array" ref="V199">IF(S199="","", SWITCH(INDEX(Herbs!$A:$A,MATCH(S199,Herbs!$B:$B,0)),1,1,2,3,3,9,4,36,5,180,6,1080,0)*R199)</f>
        <v/>
      </c>
      <c r="W199" s="90" t="str">
        <f t="array" ref="W199">IF(S199="","",INDEX(Herbs!$C:$C,MATCH(S199,Herbs!$B:$B,0)))</f>
        <v/>
      </c>
    </row>
    <row r="200" ht="41.25" customHeight="1">
      <c r="C200" s="75"/>
      <c r="D200" s="85" t="str">
        <f>C198</f>
        <v>Heavenly Fate Tempering Elixir</v>
      </c>
      <c r="E200" s="73" t="s">
        <v>323</v>
      </c>
      <c r="F200" s="86">
        <v>2.0</v>
      </c>
      <c r="G200" s="87" t="s">
        <v>380</v>
      </c>
      <c r="H200" s="88" t="str">
        <f t="array" ref="H200">IF(G200="","",INDEX(Herbs!$J:$J,MATCH(G200,Herbs!$B:$B,0)))</f>
        <v/>
      </c>
      <c r="I200" s="13">
        <f t="array" ref="I200">IF(G200:G632="",0, INDEX(Herbs!A:A,MATCH(G200,Herbs!B:B,0)))</f>
        <v>6</v>
      </c>
      <c r="J200" s="89">
        <f t="array" ref="J200">IF(G200="","", SWITCH(INDEX(Herbs!$A:$A,MATCH(G200,Herbs!$B:$B,0)),1,1,2,3,3,9,4,36,5,180,6,1080,0)*F200)</f>
        <v>2160</v>
      </c>
      <c r="K200" s="90" t="str">
        <f t="array" ref="K200">IF(G200="","",INDEX(Herbs!$E:$E,MATCH(G200,Herbs!$B:$B,0)))</f>
        <v>God Transformation</v>
      </c>
      <c r="L200" s="89"/>
      <c r="M200" s="91"/>
      <c r="N200" s="88" t="str">
        <f t="array" ref="N200">IF(M200="","",INDEX(Herbs!$J:$J,MATCH(M200,Herbs!$B:$B,0)))</f>
        <v/>
      </c>
      <c r="O200" s="88">
        <f t="array" ref="O200">IF(M200:M632="",0, INDEX(Herbs!A:A,MATCH(M200,Herbs!B:B,0)))</f>
        <v>0</v>
      </c>
      <c r="P200" s="89" t="str">
        <f t="array" ref="P200">IF(M200="","", SWITCH(INDEX(Herbs!$A:$A,MATCH(M200,Herbs!$B:$B,0)),1,1,2,3,3,9,4,36,5,180,6,1080,0)*L200)</f>
        <v/>
      </c>
      <c r="Q200" s="90" t="str">
        <f t="array" ref="Q200">IF(M200="","",INDEX(Herbs!$E:$E,MATCH(M200,Herbs!$B:$B,0)))</f>
        <v/>
      </c>
      <c r="R200" s="89"/>
      <c r="S200" s="91"/>
      <c r="T200" s="88" t="str">
        <f t="array" ref="T200">IF(S200="","",INDEX(Herbs!$J:$J,MATCH(S200,Herbs!$B:$B,0)))</f>
        <v/>
      </c>
      <c r="U200" s="88">
        <f t="array" ref="U200">IF(S200:S632="",0, INDEX(Herbs!A:A,MATCH(S200,Herbs!B:B,0)))</f>
        <v>0</v>
      </c>
      <c r="V200" s="89" t="str">
        <f t="array" ref="V200">IF(S200="","", SWITCH(INDEX(Herbs!$A:$A,MATCH(S200,Herbs!$B:$B,0)),1,1,2,3,3,9,4,36,5,180,6,1080,0)*R200)</f>
        <v/>
      </c>
      <c r="W200" s="90" t="str">
        <f t="array" ref="W200">IF(S200="","",INDEX(Herbs!$E:$E,MATCH(S200,Herbs!$B:$B,0)))</f>
        <v/>
      </c>
    </row>
    <row r="201" ht="41.25" customHeight="1">
      <c r="C201" s="75"/>
      <c r="D201" s="85" t="str">
        <f>C198</f>
        <v>Heavenly Fate Tempering Elixir</v>
      </c>
      <c r="E201" s="73" t="s">
        <v>325</v>
      </c>
      <c r="F201" s="86">
        <v>6.0</v>
      </c>
      <c r="G201" s="87" t="s">
        <v>370</v>
      </c>
      <c r="H201" s="88" t="str">
        <f t="array" ref="H201">IF(G201="","",INDEX(Herbs!$J:$J,MATCH(G201,Herbs!$B:$B,0)))</f>
        <v/>
      </c>
      <c r="I201" s="13">
        <f t="array" ref="I201">IF(G201:G632="",0, INDEX(Herbs!A:A,MATCH(G201,Herbs!B:B,0)))</f>
        <v>5</v>
      </c>
      <c r="J201" s="89">
        <f t="array" ref="J201">IF(G201="","", SWITCH(INDEX(Herbs!$A:$A,MATCH(G201,Herbs!$B:$B,0)),1,1,2,3,3,9,4,36,5,180,6,1080,0)*F201)</f>
        <v>1080</v>
      </c>
      <c r="K201" s="90" t="str">
        <f t="array" ref="K201">IF(G201="","",INDEX(Herbs!$E:$E,MATCH(G201,Herbs!$B:$B,0)))</f>
        <v>Bodybuilding</v>
      </c>
      <c r="L201" s="89"/>
      <c r="M201" s="91"/>
      <c r="N201" s="88" t="str">
        <f t="array" ref="N201">IF(M201="","",INDEX(Herbs!$J:$J,MATCH(M201,Herbs!$B:$B,0)))</f>
        <v/>
      </c>
      <c r="O201" s="88">
        <f t="array" ref="O201">IF(M201:M632="",0, INDEX(Herbs!A:A,MATCH(M201,Herbs!B:B,0)))</f>
        <v>0</v>
      </c>
      <c r="P201" s="89" t="str">
        <f t="array" ref="P201">IF(M201="","", SWITCH(INDEX(Herbs!$A:$A,MATCH(M201,Herbs!$B:$B,0)),1,1,2,3,3,9,4,36,5,180,6,1080,0)*L201)</f>
        <v/>
      </c>
      <c r="Q201" s="90" t="str">
        <f t="array" ref="Q201">IF(M201="","",INDEX(Herbs!$E:$E,MATCH(M201,Herbs!$B:$B,0)))</f>
        <v/>
      </c>
      <c r="R201" s="89"/>
      <c r="S201" s="91"/>
      <c r="T201" s="88" t="str">
        <f t="array" ref="T201">IF(S201="","",INDEX(Herbs!$J:$J,MATCH(S201,Herbs!$B:$B,0)))</f>
        <v/>
      </c>
      <c r="U201" s="88">
        <f t="array" ref="U201">IF(S201:S632="",0, INDEX(Herbs!A:A,MATCH(S201,Herbs!B:B,0)))</f>
        <v>0</v>
      </c>
      <c r="V201" s="89" t="str">
        <f t="array" ref="V201">IF(S201="","", SWITCH(INDEX(Herbs!$A:$A,MATCH(S201,Herbs!$B:$B,0)),1,1,2,3,3,9,4,36,5,180,6,1080,0)*R201)</f>
        <v/>
      </c>
      <c r="W201" s="90" t="str">
        <f t="array" ref="W201">IF(S201="","",INDEX(Herbs!$E:$E,MATCH(S201,Herbs!$B:$B,0)))</f>
        <v/>
      </c>
    </row>
    <row r="202" ht="41.25" customHeight="1">
      <c r="A202" s="92"/>
      <c r="B202" s="92"/>
      <c r="C202" s="93"/>
      <c r="D202" s="94" t="str">
        <f>C198</f>
        <v>Heavenly Fate Tempering Elixir</v>
      </c>
      <c r="E202" s="95" t="s">
        <v>326</v>
      </c>
      <c r="F202" s="96">
        <v>1.0</v>
      </c>
      <c r="G202" s="97" t="s">
        <v>381</v>
      </c>
      <c r="H202" s="98" t="str">
        <f t="array" ref="H202">IF(G202="","",INDEX(Herbs!$J:$J,MATCH(G202,Herbs!$B:$B,0)))</f>
        <v/>
      </c>
      <c r="I202" s="99">
        <f t="array" ref="I202">IF(G202:G632="",0, INDEX(Herbs!A:A,MATCH(G202,Herbs!B:B,0)))</f>
        <v>6</v>
      </c>
      <c r="J202" s="100">
        <f t="array" ref="J202">IF(G202="","", SWITCH(INDEX(Herbs!$A:$A,MATCH(G202,Herbs!$B:$B,0)),1,1,2,3,3,9,4,36,5,180,6,1080,0)*F202)</f>
        <v>1080</v>
      </c>
      <c r="K202" s="101" t="str">
        <f t="array" ref="K202">IF(G202="","",INDEX(Herbs!$G:$G,MATCH(G202,Herbs!$B:$B,0)))</f>
        <v>Cold</v>
      </c>
      <c r="L202" s="100"/>
      <c r="M202" s="97"/>
      <c r="N202" s="98" t="str">
        <f t="array" ref="N202">IF(M202="","",INDEX(Herbs!$J:$J,MATCH(M202,Herbs!$B:$B,0)))</f>
        <v/>
      </c>
      <c r="O202" s="98">
        <f t="array" ref="O202">IF(M202:M632="",0, INDEX(Herbs!A:A,MATCH(M202,Herbs!B:B,0)))</f>
        <v>0</v>
      </c>
      <c r="P202" s="100" t="str">
        <f t="array" ref="P202">IF(M202="","", SWITCH(INDEX(Herbs!$A:$A,MATCH(M202,Herbs!$B:$B,0)),1,1,2,3,3,9,4,36,5,180,6,1080,0)*L202)</f>
        <v/>
      </c>
      <c r="Q202" s="101" t="str">
        <f t="array" ref="Q202">IF(M202="","",INDEX(Herbs!$G:$G,MATCH(M202,Herbs!$B:$B,0)))</f>
        <v/>
      </c>
      <c r="R202" s="100"/>
      <c r="S202" s="97"/>
      <c r="T202" s="98" t="str">
        <f t="array" ref="T202">IF(S202="","",INDEX(Herbs!$J:$J,MATCH(S202,Herbs!$B:$B,0)))</f>
        <v/>
      </c>
      <c r="U202" s="98">
        <f t="array" ref="U202">IF(S202:S632="",0, INDEX(Herbs!A:A,MATCH(S202,Herbs!B:B,0)))</f>
        <v>0</v>
      </c>
      <c r="V202" s="100" t="str">
        <f t="array" ref="V202">IF(S202="","", SWITCH(INDEX(Herbs!$A:$A,MATCH(S202,Herbs!$B:$B,0)),1,1,2,3,3,9,4,36,5,180,6,1080,0)*R202)</f>
        <v/>
      </c>
      <c r="W202" s="101" t="str">
        <f t="array" ref="W202">IF(S202="","",INDEX(Herbs!$G:$G,MATCH(S202,Herbs!$B:$B,0)))</f>
        <v/>
      </c>
    </row>
    <row r="203" ht="41.25" customHeight="1">
      <c r="A203" s="82" t="s">
        <v>115</v>
      </c>
      <c r="B203" s="83">
        <v>6.0</v>
      </c>
      <c r="C203" s="84" t="s">
        <v>147</v>
      </c>
      <c r="D203" s="85" t="str">
        <f>C203</f>
        <v>Pure Heart Soul Tempering Elixir</v>
      </c>
      <c r="E203" s="85" t="s">
        <v>320</v>
      </c>
      <c r="F203" s="86">
        <v>2.0</v>
      </c>
      <c r="G203" s="87" t="s">
        <v>379</v>
      </c>
      <c r="H203" s="88" t="str">
        <f t="array" ref="H203">IF(G203="","",INDEX(Herbs!$J:$J,MATCH(G203,Herbs!$B:$B,0)))</f>
        <v/>
      </c>
      <c r="I203" s="13">
        <f t="array" ref="I203">IF(G203:G632="",0, INDEX(Herbs!A:A,MATCH(G203,Herbs!B:B,0)))</f>
        <v>6</v>
      </c>
      <c r="J203" s="89">
        <f t="array" ref="J203">IF(G203="","", SWITCH(INDEX(Herbs!$A:$A,MATCH(G203,Herbs!$B:$B,0)),1,1,2,3,3,9,4,36,5,180,6,1080,0)*F203)</f>
        <v>2160</v>
      </c>
      <c r="K203" s="90" t="str">
        <f t="array" ref="K203">IF(G203="","",INDEX(Herbs!$C:$C,MATCH(G203,Herbs!$B:$B,0)))</f>
        <v>Agitating</v>
      </c>
      <c r="L203" s="89"/>
      <c r="M203" s="91"/>
      <c r="N203" s="88" t="str">
        <f t="array" ref="N203">IF(M203="","",INDEX(Herbs!$J:$J,MATCH(M203,Herbs!$B:$B,0)))</f>
        <v/>
      </c>
      <c r="O203" s="88">
        <f t="array" ref="O203">IF(M203:M632="",0, INDEX(Herbs!A:A,MATCH(M203,Herbs!B:B,0)))</f>
        <v>0</v>
      </c>
      <c r="P203" s="89" t="str">
        <f t="array" ref="P203">IF(M203="","", SWITCH(INDEX(Herbs!$A:$A,MATCH(M203,Herbs!$B:$B,0)),1,1,2,3,3,9,4,36,5,180,6,1080,0)*L203)</f>
        <v/>
      </c>
      <c r="Q203" s="90" t="str">
        <f t="array" ref="Q203">IF(M203="","",INDEX(Herbs!$C:$C,MATCH(M203,Herbs!$B:$B,0)))</f>
        <v/>
      </c>
      <c r="R203" s="89"/>
      <c r="S203" s="91"/>
      <c r="T203" s="88" t="str">
        <f t="array" ref="T203">IF(S203="","",INDEX(Herbs!$J:$J,MATCH(S203,Herbs!$B:$B,0)))</f>
        <v/>
      </c>
      <c r="U203" s="88">
        <f t="array" ref="U203">IF(S203:S632="",0, INDEX(Herbs!A:A,MATCH(S203,Herbs!B:B,0)))</f>
        <v>0</v>
      </c>
      <c r="V203" s="89" t="str">
        <f t="array" ref="V203">IF(S203="","", SWITCH(INDEX(Herbs!$A:$A,MATCH(S203,Herbs!$B:$B,0)),1,1,2,3,3,9,4,36,5,180,6,1080,0)*R203)</f>
        <v/>
      </c>
      <c r="W203" s="90" t="str">
        <f t="array" ref="W203">IF(S203="","",INDEX(Herbs!$C:$C,MATCH(S203,Herbs!$B:$B,0)))</f>
        <v/>
      </c>
    </row>
    <row r="204" ht="41.25" customHeight="1">
      <c r="C204" s="75"/>
      <c r="D204" s="85" t="str">
        <f>C203</f>
        <v>Pure Heart Soul Tempering Elixir</v>
      </c>
      <c r="E204" s="85" t="s">
        <v>322</v>
      </c>
      <c r="F204" s="89"/>
      <c r="G204" s="91"/>
      <c r="H204" s="88" t="str">
        <f t="array" ref="H204">IF(G204="","",INDEX(Herbs!$J:$J,MATCH(G204,Herbs!$B:$B,0)))</f>
        <v/>
      </c>
      <c r="I204" s="13">
        <f t="array" ref="I204">IF(G204:G632="",0, INDEX(Herbs!A:A,MATCH(G204,Herbs!B:B,0)))</f>
        <v>0</v>
      </c>
      <c r="J204" s="89" t="str">
        <f t="array" ref="J204">IF(G204="","", SWITCH(INDEX(Herbs!$A:$A,MATCH(G204,Herbs!$B:$B,0)),1,1,2,3,3,9,4,36,5,180,6,1080,0)*F204)</f>
        <v/>
      </c>
      <c r="K204" s="90" t="str">
        <f t="array" ref="K204">IF(G204="","",INDEX(Herbs!$C:$C,MATCH(G204,Herbs!$B:$B,0)))</f>
        <v/>
      </c>
      <c r="L204" s="89"/>
      <c r="M204" s="91"/>
      <c r="N204" s="88" t="str">
        <f t="array" ref="N204">IF(M204="","",INDEX(Herbs!$J:$J,MATCH(M204,Herbs!$B:$B,0)))</f>
        <v/>
      </c>
      <c r="O204" s="88">
        <f t="array" ref="O204">IF(M204:M632="",0, INDEX(Herbs!A:A,MATCH(M204,Herbs!B:B,0)))</f>
        <v>0</v>
      </c>
      <c r="P204" s="89" t="str">
        <f t="array" ref="P204">IF(M204="","", SWITCH(INDEX(Herbs!$A:$A,MATCH(M204,Herbs!$B:$B,0)),1,1,2,3,3,9,4,36,5,180,6,1080,0)*L204)</f>
        <v/>
      </c>
      <c r="Q204" s="90" t="str">
        <f t="array" ref="Q204">IF(M204="","",INDEX(Herbs!$C:$C,MATCH(M204,Herbs!$B:$B,0)))</f>
        <v/>
      </c>
      <c r="R204" s="89"/>
      <c r="S204" s="91"/>
      <c r="T204" s="88" t="str">
        <f t="array" ref="T204">IF(S204="","",INDEX(Herbs!$J:$J,MATCH(S204,Herbs!$B:$B,0)))</f>
        <v/>
      </c>
      <c r="U204" s="88">
        <f t="array" ref="U204">IF(S204:S632="",0, INDEX(Herbs!A:A,MATCH(S204,Herbs!B:B,0)))</f>
        <v>0</v>
      </c>
      <c r="V204" s="89" t="str">
        <f t="array" ref="V204">IF(S204="","", SWITCH(INDEX(Herbs!$A:$A,MATCH(S204,Herbs!$B:$B,0)),1,1,2,3,3,9,4,36,5,180,6,1080,0)*R204)</f>
        <v/>
      </c>
      <c r="W204" s="90" t="str">
        <f t="array" ref="W204">IF(S204="","",INDEX(Herbs!$C:$C,MATCH(S204,Herbs!$B:$B,0)))</f>
        <v/>
      </c>
    </row>
    <row r="205" ht="41.25" customHeight="1">
      <c r="C205" s="75"/>
      <c r="D205" s="85" t="str">
        <f>C203</f>
        <v>Pure Heart Soul Tempering Elixir</v>
      </c>
      <c r="E205" s="73" t="s">
        <v>323</v>
      </c>
      <c r="F205" s="86">
        <v>2.0</v>
      </c>
      <c r="G205" s="87" t="s">
        <v>380</v>
      </c>
      <c r="H205" s="88" t="str">
        <f t="array" ref="H205">IF(G205="","",INDEX(Herbs!$J:$J,MATCH(G205,Herbs!$B:$B,0)))</f>
        <v/>
      </c>
      <c r="I205" s="13">
        <f t="array" ref="I205">IF(G205:G632="",0, INDEX(Herbs!A:A,MATCH(G205,Herbs!B:B,0)))</f>
        <v>6</v>
      </c>
      <c r="J205" s="89">
        <f t="array" ref="J205">IF(G205="","", SWITCH(INDEX(Herbs!$A:$A,MATCH(G205,Herbs!$B:$B,0)),1,1,2,3,3,9,4,36,5,180,6,1080,0)*F205)</f>
        <v>2160</v>
      </c>
      <c r="K205" s="90" t="str">
        <f t="array" ref="K205">IF(G205="","",INDEX(Herbs!$E:$E,MATCH(G205,Herbs!$B:$B,0)))</f>
        <v>God Transformation</v>
      </c>
      <c r="L205" s="89"/>
      <c r="M205" s="91"/>
      <c r="N205" s="88" t="str">
        <f t="array" ref="N205">IF(M205="","",INDEX(Herbs!$J:$J,MATCH(M205,Herbs!$B:$B,0)))</f>
        <v/>
      </c>
      <c r="O205" s="88">
        <f t="array" ref="O205">IF(M205:M632="",0, INDEX(Herbs!A:A,MATCH(M205,Herbs!B:B,0)))</f>
        <v>0</v>
      </c>
      <c r="P205" s="89" t="str">
        <f t="array" ref="P205">IF(M205="","", SWITCH(INDEX(Herbs!$A:$A,MATCH(M205,Herbs!$B:$B,0)),1,1,2,3,3,9,4,36,5,180,6,1080,0)*L205)</f>
        <v/>
      </c>
      <c r="Q205" s="90" t="str">
        <f t="array" ref="Q205">IF(M205="","",INDEX(Herbs!$E:$E,MATCH(M205,Herbs!$B:$B,0)))</f>
        <v/>
      </c>
      <c r="R205" s="89"/>
      <c r="S205" s="91"/>
      <c r="T205" s="88" t="str">
        <f t="array" ref="T205">IF(S205="","",INDEX(Herbs!$J:$J,MATCH(S205,Herbs!$B:$B,0)))</f>
        <v/>
      </c>
      <c r="U205" s="88">
        <f t="array" ref="U205">IF(S205:S632="",0, INDEX(Herbs!A:A,MATCH(S205,Herbs!B:B,0)))</f>
        <v>0</v>
      </c>
      <c r="V205" s="89" t="str">
        <f t="array" ref="V205">IF(S205="","", SWITCH(INDEX(Herbs!$A:$A,MATCH(S205,Herbs!$B:$B,0)),1,1,2,3,3,9,4,36,5,180,6,1080,0)*R205)</f>
        <v/>
      </c>
      <c r="W205" s="90" t="str">
        <f t="array" ref="W205">IF(S205="","",INDEX(Herbs!$E:$E,MATCH(S205,Herbs!$B:$B,0)))</f>
        <v/>
      </c>
    </row>
    <row r="206" ht="41.25" customHeight="1">
      <c r="C206" s="75"/>
      <c r="D206" s="85" t="str">
        <f>C203</f>
        <v>Pure Heart Soul Tempering Elixir</v>
      </c>
      <c r="E206" s="73" t="s">
        <v>325</v>
      </c>
      <c r="F206" s="86">
        <v>6.0</v>
      </c>
      <c r="G206" s="87" t="s">
        <v>383</v>
      </c>
      <c r="H206" s="88" t="str">
        <f t="array" ref="H206">IF(G206="","",INDEX(Herbs!$J:$J,MATCH(G206,Herbs!$B:$B,0)))</f>
        <v/>
      </c>
      <c r="I206" s="13">
        <f t="array" ref="I206">IF(G206:G632="",0, INDEX(Herbs!A:A,MATCH(G206,Herbs!B:B,0)))</f>
        <v>5</v>
      </c>
      <c r="J206" s="89">
        <f t="array" ref="J206">IF(G206="","", SWITCH(INDEX(Herbs!$A:$A,MATCH(G206,Herbs!$B:$B,0)),1,1,2,3,3,9,4,36,5,180,6,1080,0)*F206)</f>
        <v>1080</v>
      </c>
      <c r="K206" s="90" t="str">
        <f t="array" ref="K206">IF(G206="","",INDEX(Herbs!$E:$E,MATCH(G206,Herbs!$B:$B,0)))</f>
        <v>Soulbuilding</v>
      </c>
      <c r="L206" s="89"/>
      <c r="M206" s="91"/>
      <c r="N206" s="88" t="str">
        <f t="array" ref="N206">IF(M206="","",INDEX(Herbs!$J:$J,MATCH(M206,Herbs!$B:$B,0)))</f>
        <v/>
      </c>
      <c r="O206" s="88">
        <f t="array" ref="O206">IF(M206:M632="",0, INDEX(Herbs!A:A,MATCH(M206,Herbs!B:B,0)))</f>
        <v>0</v>
      </c>
      <c r="P206" s="89" t="str">
        <f t="array" ref="P206">IF(M206="","", SWITCH(INDEX(Herbs!$A:$A,MATCH(M206,Herbs!$B:$B,0)),1,1,2,3,3,9,4,36,5,180,6,1080,0)*L206)</f>
        <v/>
      </c>
      <c r="Q206" s="90" t="str">
        <f t="array" ref="Q206">IF(M206="","",INDEX(Herbs!$E:$E,MATCH(M206,Herbs!$B:$B,0)))</f>
        <v/>
      </c>
      <c r="R206" s="89"/>
      <c r="S206" s="91"/>
      <c r="T206" s="88" t="str">
        <f t="array" ref="T206">IF(S206="","",INDEX(Herbs!$J:$J,MATCH(S206,Herbs!$B:$B,0)))</f>
        <v/>
      </c>
      <c r="U206" s="88">
        <f t="array" ref="U206">IF(S206:S632="",0, INDEX(Herbs!A:A,MATCH(S206,Herbs!B:B,0)))</f>
        <v>0</v>
      </c>
      <c r="V206" s="89" t="str">
        <f t="array" ref="V206">IF(S206="","", SWITCH(INDEX(Herbs!$A:$A,MATCH(S206,Herbs!$B:$B,0)),1,1,2,3,3,9,4,36,5,180,6,1080,0)*R206)</f>
        <v/>
      </c>
      <c r="W206" s="90" t="str">
        <f t="array" ref="W206">IF(S206="","",INDEX(Herbs!$E:$E,MATCH(S206,Herbs!$B:$B,0)))</f>
        <v/>
      </c>
    </row>
    <row r="207" ht="41.25" customHeight="1">
      <c r="A207" s="92"/>
      <c r="B207" s="92"/>
      <c r="C207" s="93"/>
      <c r="D207" s="94" t="str">
        <f>C203</f>
        <v>Pure Heart Soul Tempering Elixir</v>
      </c>
      <c r="E207" s="95" t="s">
        <v>326</v>
      </c>
      <c r="F207" s="96">
        <v>1.0</v>
      </c>
      <c r="G207" s="97" t="s">
        <v>381</v>
      </c>
      <c r="H207" s="98" t="str">
        <f t="array" ref="H207">IF(G207="","",INDEX(Herbs!$J:$J,MATCH(G207,Herbs!$B:$B,0)))</f>
        <v/>
      </c>
      <c r="I207" s="99">
        <f t="array" ref="I207">IF(G207:G632="",0, INDEX(Herbs!A:A,MATCH(G207,Herbs!B:B,0)))</f>
        <v>6</v>
      </c>
      <c r="J207" s="100">
        <f t="array" ref="J207">IF(G207="","", SWITCH(INDEX(Herbs!$A:$A,MATCH(G207,Herbs!$B:$B,0)),1,1,2,3,3,9,4,36,5,180,6,1080,0)*F207)</f>
        <v>1080</v>
      </c>
      <c r="K207" s="101" t="str">
        <f t="array" ref="K207">IF(G207="","",INDEX(Herbs!$G:$G,MATCH(G207,Herbs!$B:$B,0)))</f>
        <v>Cold</v>
      </c>
      <c r="L207" s="100"/>
      <c r="M207" s="97"/>
      <c r="N207" s="98" t="str">
        <f t="array" ref="N207">IF(M207="","",INDEX(Herbs!$J:$J,MATCH(M207,Herbs!$B:$B,0)))</f>
        <v/>
      </c>
      <c r="O207" s="98">
        <f t="array" ref="O207">IF(M207:M632="",0, INDEX(Herbs!A:A,MATCH(M207,Herbs!B:B,0)))</f>
        <v>0</v>
      </c>
      <c r="P207" s="100" t="str">
        <f t="array" ref="P207">IF(M207="","", SWITCH(INDEX(Herbs!$A:$A,MATCH(M207,Herbs!$B:$B,0)),1,1,2,3,3,9,4,36,5,180,6,1080,0)*L207)</f>
        <v/>
      </c>
      <c r="Q207" s="101" t="str">
        <f t="array" ref="Q207">IF(M207="","",INDEX(Herbs!$G:$G,MATCH(M207,Herbs!$B:$B,0)))</f>
        <v/>
      </c>
      <c r="R207" s="100"/>
      <c r="S207" s="97"/>
      <c r="T207" s="98" t="str">
        <f t="array" ref="T207">IF(S207="","",INDEX(Herbs!$J:$J,MATCH(S207,Herbs!$B:$B,0)))</f>
        <v/>
      </c>
      <c r="U207" s="98">
        <f t="array" ref="U207">IF(S207:S632="",0, INDEX(Herbs!A:A,MATCH(S207,Herbs!B:B,0)))</f>
        <v>0</v>
      </c>
      <c r="V207" s="100" t="str">
        <f t="array" ref="V207">IF(S207="","", SWITCH(INDEX(Herbs!$A:$A,MATCH(S207,Herbs!$B:$B,0)),1,1,2,3,3,9,4,36,5,180,6,1080,0)*R207)</f>
        <v/>
      </c>
      <c r="W207" s="101" t="str">
        <f t="array" ref="W207">IF(S207="","",INDEX(Herbs!$G:$G,MATCH(S207,Herbs!$B:$B,0)))</f>
        <v/>
      </c>
    </row>
    <row r="208" ht="41.25" customHeight="1">
      <c r="A208" s="82" t="s">
        <v>115</v>
      </c>
      <c r="B208" s="83">
        <v>6.0</v>
      </c>
      <c r="C208" s="84" t="s">
        <v>144</v>
      </c>
      <c r="D208" s="85" t="str">
        <f>C208</f>
        <v>Chaos Immortal Form Elixir</v>
      </c>
      <c r="E208" s="85" t="s">
        <v>320</v>
      </c>
      <c r="F208" s="86">
        <v>2.0</v>
      </c>
      <c r="G208" s="87" t="s">
        <v>379</v>
      </c>
      <c r="H208" s="88" t="str">
        <f t="array" ref="H208">IF(G208="","",INDEX(Herbs!$J:$J,MATCH(G208,Herbs!$B:$B,0)))</f>
        <v/>
      </c>
      <c r="I208" s="13">
        <f t="array" ref="I208">IF(G208:G632="",0, INDEX(Herbs!A:A,MATCH(G208,Herbs!B:B,0)))</f>
        <v>6</v>
      </c>
      <c r="J208" s="89">
        <f t="array" ref="J208">IF(G208="","", SWITCH(INDEX(Herbs!$A:$A,MATCH(G208,Herbs!$B:$B,0)),1,1,2,3,3,9,4,36,5,180,6,1080,0)*F208)</f>
        <v>2160</v>
      </c>
      <c r="K208" s="90" t="str">
        <f t="array" ref="K208">IF(G208="","",INDEX(Herbs!$C:$C,MATCH(G208,Herbs!$B:$B,0)))</f>
        <v>Agitating</v>
      </c>
      <c r="L208" s="89"/>
      <c r="M208" s="91"/>
      <c r="N208" s="88" t="str">
        <f t="array" ref="N208">IF(M208="","",INDEX(Herbs!$J:$J,MATCH(M208,Herbs!$B:$B,0)))</f>
        <v/>
      </c>
      <c r="O208" s="88">
        <f t="array" ref="O208">IF(M208:M632="",0, INDEX(Herbs!A:A,MATCH(M208,Herbs!B:B,0)))</f>
        <v>0</v>
      </c>
      <c r="P208" s="89" t="str">
        <f t="array" ref="P208">IF(M208="","", SWITCH(INDEX(Herbs!$A:$A,MATCH(M208,Herbs!$B:$B,0)),1,1,2,3,3,9,4,36,5,180,6,1080,0)*L208)</f>
        <v/>
      </c>
      <c r="Q208" s="90" t="str">
        <f t="array" ref="Q208">IF(M208="","",INDEX(Herbs!$C:$C,MATCH(M208,Herbs!$B:$B,0)))</f>
        <v/>
      </c>
      <c r="R208" s="89"/>
      <c r="S208" s="91"/>
      <c r="T208" s="88" t="str">
        <f t="array" ref="T208">IF(S208="","",INDEX(Herbs!$J:$J,MATCH(S208,Herbs!$B:$B,0)))</f>
        <v/>
      </c>
      <c r="U208" s="88">
        <f t="array" ref="U208">IF(S208:S632="",0, INDEX(Herbs!A:A,MATCH(S208,Herbs!B:B,0)))</f>
        <v>0</v>
      </c>
      <c r="V208" s="89" t="str">
        <f t="array" ref="V208">IF(S208="","", SWITCH(INDEX(Herbs!$A:$A,MATCH(S208,Herbs!$B:$B,0)),1,1,2,3,3,9,4,36,5,180,6,1080,0)*R208)</f>
        <v/>
      </c>
      <c r="W208" s="90" t="str">
        <f t="array" ref="W208">IF(S208="","",INDEX(Herbs!$C:$C,MATCH(S208,Herbs!$B:$B,0)))</f>
        <v/>
      </c>
    </row>
    <row r="209" ht="41.25" customHeight="1">
      <c r="C209" s="75"/>
      <c r="D209" s="85" t="str">
        <f>C208</f>
        <v>Chaos Immortal Form Elixir</v>
      </c>
      <c r="E209" s="85" t="s">
        <v>322</v>
      </c>
      <c r="F209" s="89"/>
      <c r="G209" s="91"/>
      <c r="H209" s="88" t="str">
        <f t="array" ref="H209">IF(G209="","",INDEX(Herbs!$J:$J,MATCH(G209,Herbs!$B:$B,0)))</f>
        <v/>
      </c>
      <c r="I209" s="13">
        <f t="array" ref="I209">IF(G209:G632="",0, INDEX(Herbs!A:A,MATCH(G209,Herbs!B:B,0)))</f>
        <v>0</v>
      </c>
      <c r="J209" s="89" t="str">
        <f t="array" ref="J209">IF(G209="","", SWITCH(INDEX(Herbs!$A:$A,MATCH(G209,Herbs!$B:$B,0)),1,1,2,3,3,9,4,36,5,180,6,1080,0)*F209)</f>
        <v/>
      </c>
      <c r="K209" s="90" t="str">
        <f t="array" ref="K209">IF(G209="","",INDEX(Herbs!$C:$C,MATCH(G209,Herbs!$B:$B,0)))</f>
        <v/>
      </c>
      <c r="L209" s="89"/>
      <c r="M209" s="91"/>
      <c r="N209" s="88" t="str">
        <f t="array" ref="N209">IF(M209="","",INDEX(Herbs!$J:$J,MATCH(M209,Herbs!$B:$B,0)))</f>
        <v/>
      </c>
      <c r="O209" s="88">
        <f t="array" ref="O209">IF(M209:M632="",0, INDEX(Herbs!A:A,MATCH(M209,Herbs!B:B,0)))</f>
        <v>0</v>
      </c>
      <c r="P209" s="89" t="str">
        <f t="array" ref="P209">IF(M209="","", SWITCH(INDEX(Herbs!$A:$A,MATCH(M209,Herbs!$B:$B,0)),1,1,2,3,3,9,4,36,5,180,6,1080,0)*L209)</f>
        <v/>
      </c>
      <c r="Q209" s="90" t="str">
        <f t="array" ref="Q209">IF(M209="","",INDEX(Herbs!$C:$C,MATCH(M209,Herbs!$B:$B,0)))</f>
        <v/>
      </c>
      <c r="R209" s="89"/>
      <c r="S209" s="91"/>
      <c r="T209" s="88" t="str">
        <f t="array" ref="T209">IF(S209="","",INDEX(Herbs!$J:$J,MATCH(S209,Herbs!$B:$B,0)))</f>
        <v/>
      </c>
      <c r="U209" s="88">
        <f t="array" ref="U209">IF(S209:S632="",0, INDEX(Herbs!A:A,MATCH(S209,Herbs!B:B,0)))</f>
        <v>0</v>
      </c>
      <c r="V209" s="89" t="str">
        <f t="array" ref="V209">IF(S209="","", SWITCH(INDEX(Herbs!$A:$A,MATCH(S209,Herbs!$B:$B,0)),1,1,2,3,3,9,4,36,5,180,6,1080,0)*R209)</f>
        <v/>
      </c>
      <c r="W209" s="90" t="str">
        <f t="array" ref="W209">IF(S209="","",INDEX(Herbs!$C:$C,MATCH(S209,Herbs!$B:$B,0)))</f>
        <v/>
      </c>
    </row>
    <row r="210" ht="41.25" customHeight="1">
      <c r="C210" s="75"/>
      <c r="D210" s="85" t="str">
        <f>C208</f>
        <v>Chaos Immortal Form Elixir</v>
      </c>
      <c r="E210" s="73" t="s">
        <v>323</v>
      </c>
      <c r="F210" s="86">
        <v>2.0</v>
      </c>
      <c r="G210" s="87" t="s">
        <v>380</v>
      </c>
      <c r="H210" s="88" t="str">
        <f t="array" ref="H210">IF(G210="","",INDEX(Herbs!$J:$J,MATCH(G210,Herbs!$B:$B,0)))</f>
        <v/>
      </c>
      <c r="I210" s="13">
        <f t="array" ref="I210">IF(G210:G632="",0, INDEX(Herbs!A:A,MATCH(G210,Herbs!B:B,0)))</f>
        <v>6</v>
      </c>
      <c r="J210" s="89">
        <f t="array" ref="J210">IF(G210="","", SWITCH(INDEX(Herbs!$A:$A,MATCH(G210,Herbs!$B:$B,0)),1,1,2,3,3,9,4,36,5,180,6,1080,0)*F210)</f>
        <v>2160</v>
      </c>
      <c r="K210" s="90" t="str">
        <f t="array" ref="K210">IF(G210="","",INDEX(Herbs!$E:$E,MATCH(G210,Herbs!$B:$B,0)))</f>
        <v>God Transformation</v>
      </c>
      <c r="L210" s="89"/>
      <c r="M210" s="91"/>
      <c r="N210" s="88" t="str">
        <f t="array" ref="N210">IF(M210="","",INDEX(Herbs!$J:$J,MATCH(M210,Herbs!$B:$B,0)))</f>
        <v/>
      </c>
      <c r="O210" s="88">
        <f t="array" ref="O210">IF(M210:M632="",0, INDEX(Herbs!A:A,MATCH(M210,Herbs!B:B,0)))</f>
        <v>0</v>
      </c>
      <c r="P210" s="89" t="str">
        <f t="array" ref="P210">IF(M210="","", SWITCH(INDEX(Herbs!$A:$A,MATCH(M210,Herbs!$B:$B,0)),1,1,2,3,3,9,4,36,5,180,6,1080,0)*L210)</f>
        <v/>
      </c>
      <c r="Q210" s="90" t="str">
        <f t="array" ref="Q210">IF(M210="","",INDEX(Herbs!$E:$E,MATCH(M210,Herbs!$B:$B,0)))</f>
        <v/>
      </c>
      <c r="R210" s="89"/>
      <c r="S210" s="91"/>
      <c r="T210" s="88" t="str">
        <f t="array" ref="T210">IF(S210="","",INDEX(Herbs!$J:$J,MATCH(S210,Herbs!$B:$B,0)))</f>
        <v/>
      </c>
      <c r="U210" s="88">
        <f t="array" ref="U210">IF(S210:S632="",0, INDEX(Herbs!A:A,MATCH(S210,Herbs!B:B,0)))</f>
        <v>0</v>
      </c>
      <c r="V210" s="89" t="str">
        <f t="array" ref="V210">IF(S210="","", SWITCH(INDEX(Herbs!$A:$A,MATCH(S210,Herbs!$B:$B,0)),1,1,2,3,3,9,4,36,5,180,6,1080,0)*R210)</f>
        <v/>
      </c>
      <c r="W210" s="90" t="str">
        <f t="array" ref="W210">IF(S210="","",INDEX(Herbs!$E:$E,MATCH(S210,Herbs!$B:$B,0)))</f>
        <v/>
      </c>
    </row>
    <row r="211" ht="41.25" customHeight="1">
      <c r="C211" s="75"/>
      <c r="D211" s="85" t="str">
        <f>C208</f>
        <v>Chaos Immortal Form Elixir</v>
      </c>
      <c r="E211" s="73" t="s">
        <v>325</v>
      </c>
      <c r="F211" s="86">
        <v>6.0</v>
      </c>
      <c r="G211" s="87" t="s">
        <v>382</v>
      </c>
      <c r="H211" s="88" t="str">
        <f t="array" ref="H211">IF(G211="","",INDEX(Herbs!$J:$J,MATCH(G211,Herbs!$B:$B,0)))</f>
        <v/>
      </c>
      <c r="I211" s="13">
        <f t="array" ref="I211">IF(G211:G632="",0, INDEX(Herbs!A:A,MATCH(G211,Herbs!B:B,0)))</f>
        <v>5</v>
      </c>
      <c r="J211" s="89">
        <f t="array" ref="J211">IF(G211="","", SWITCH(INDEX(Herbs!$A:$A,MATCH(G211,Herbs!$B:$B,0)),1,1,2,3,3,9,4,36,5,180,6,1080,0)*F211)</f>
        <v>1080</v>
      </c>
      <c r="K211" s="90" t="str">
        <f t="array" ref="K211">IF(G211="","",INDEX(Herbs!$E:$E,MATCH(G211,Herbs!$B:$B,0)))</f>
        <v>Awakening</v>
      </c>
      <c r="L211" s="89"/>
      <c r="M211" s="91"/>
      <c r="N211" s="88" t="str">
        <f t="array" ref="N211">IF(M211="","",INDEX(Herbs!$J:$J,MATCH(M211,Herbs!$B:$B,0)))</f>
        <v/>
      </c>
      <c r="O211" s="88">
        <f t="array" ref="O211">IF(M211:M632="",0, INDEX(Herbs!A:A,MATCH(M211,Herbs!B:B,0)))</f>
        <v>0</v>
      </c>
      <c r="P211" s="89" t="str">
        <f t="array" ref="P211">IF(M211="","", SWITCH(INDEX(Herbs!$A:$A,MATCH(M211,Herbs!$B:$B,0)),1,1,2,3,3,9,4,36,5,180,6,1080,0)*L211)</f>
        <v/>
      </c>
      <c r="Q211" s="90" t="str">
        <f t="array" ref="Q211">IF(M211="","",INDEX(Herbs!$E:$E,MATCH(M211,Herbs!$B:$B,0)))</f>
        <v/>
      </c>
      <c r="R211" s="89"/>
      <c r="S211" s="91"/>
      <c r="T211" s="88" t="str">
        <f t="array" ref="T211">IF(S211="","",INDEX(Herbs!$J:$J,MATCH(S211,Herbs!$B:$B,0)))</f>
        <v/>
      </c>
      <c r="U211" s="88">
        <f t="array" ref="U211">IF(S211:S632="",0, INDEX(Herbs!A:A,MATCH(S211,Herbs!B:B,0)))</f>
        <v>0</v>
      </c>
      <c r="V211" s="89" t="str">
        <f t="array" ref="V211">IF(S211="","", SWITCH(INDEX(Herbs!$A:$A,MATCH(S211,Herbs!$B:$B,0)),1,1,2,3,3,9,4,36,5,180,6,1080,0)*R211)</f>
        <v/>
      </c>
      <c r="W211" s="90" t="str">
        <f t="array" ref="W211">IF(S211="","",INDEX(Herbs!$E:$E,MATCH(S211,Herbs!$B:$B,0)))</f>
        <v/>
      </c>
    </row>
    <row r="212" ht="41.25" customHeight="1">
      <c r="A212" s="92"/>
      <c r="B212" s="92"/>
      <c r="C212" s="93"/>
      <c r="D212" s="94" t="str">
        <f>C208</f>
        <v>Chaos Immortal Form Elixir</v>
      </c>
      <c r="E212" s="95" t="s">
        <v>326</v>
      </c>
      <c r="F212" s="96">
        <v>1.0</v>
      </c>
      <c r="G212" s="97" t="s">
        <v>381</v>
      </c>
      <c r="H212" s="98" t="str">
        <f t="array" ref="H212">IF(G212="","",INDEX(Herbs!$J:$J,MATCH(G212,Herbs!$B:$B,0)))</f>
        <v/>
      </c>
      <c r="I212" s="99">
        <f t="array" ref="I212">IF(G212:G632="",0, INDEX(Herbs!A:A,MATCH(G212,Herbs!B:B,0)))</f>
        <v>6</v>
      </c>
      <c r="J212" s="100">
        <f t="array" ref="J212">IF(G212="","", SWITCH(INDEX(Herbs!$A:$A,MATCH(G212,Herbs!$B:$B,0)),1,1,2,3,3,9,4,36,5,180,6,1080,0)*F212)</f>
        <v>1080</v>
      </c>
      <c r="K212" s="101" t="str">
        <f t="array" ref="K212">IF(G212="","",INDEX(Herbs!$G:$G,MATCH(G212,Herbs!$B:$B,0)))</f>
        <v>Cold</v>
      </c>
      <c r="L212" s="100"/>
      <c r="M212" s="97"/>
      <c r="N212" s="98" t="str">
        <f t="array" ref="N212">IF(M212="","",INDEX(Herbs!$J:$J,MATCH(M212,Herbs!$B:$B,0)))</f>
        <v/>
      </c>
      <c r="O212" s="98">
        <f t="array" ref="O212">IF(M212:M632="",0, INDEX(Herbs!A:A,MATCH(M212,Herbs!B:B,0)))</f>
        <v>0</v>
      </c>
      <c r="P212" s="100" t="str">
        <f t="array" ref="P212">IF(M212="","", SWITCH(INDEX(Herbs!$A:$A,MATCH(M212,Herbs!$B:$B,0)),1,1,2,3,3,9,4,36,5,180,6,1080,0)*L212)</f>
        <v/>
      </c>
      <c r="Q212" s="101" t="str">
        <f t="array" ref="Q212">IF(M212="","",INDEX(Herbs!$G:$G,MATCH(M212,Herbs!$B:$B,0)))</f>
        <v/>
      </c>
      <c r="R212" s="100"/>
      <c r="S212" s="97"/>
      <c r="T212" s="98" t="str">
        <f t="array" ref="T212">IF(S212="","",INDEX(Herbs!$J:$J,MATCH(S212,Herbs!$B:$B,0)))</f>
        <v/>
      </c>
      <c r="U212" s="98">
        <f t="array" ref="U212">IF(S212:S632="",0, INDEX(Herbs!A:A,MATCH(S212,Herbs!B:B,0)))</f>
        <v>0</v>
      </c>
      <c r="V212" s="100" t="str">
        <f t="array" ref="V212">IF(S212="","", SWITCH(INDEX(Herbs!$A:$A,MATCH(S212,Herbs!$B:$B,0)),1,1,2,3,3,9,4,36,5,180,6,1080,0)*R212)</f>
        <v/>
      </c>
      <c r="W212" s="101" t="str">
        <f t="array" ref="W212">IF(S212="","",INDEX(Herbs!$G:$G,MATCH(S212,Herbs!$B:$B,0)))</f>
        <v/>
      </c>
    </row>
    <row r="213" ht="41.25" customHeight="1">
      <c r="A213" s="82" t="s">
        <v>50</v>
      </c>
      <c r="B213" s="83">
        <v>1.0</v>
      </c>
      <c r="C213" s="84" t="s">
        <v>49</v>
      </c>
      <c r="D213" s="85" t="str">
        <f>C213</f>
        <v>Wild Beast Elixir</v>
      </c>
      <c r="E213" s="85" t="s">
        <v>320</v>
      </c>
      <c r="F213" s="86">
        <v>2.0</v>
      </c>
      <c r="G213" s="87" t="s">
        <v>321</v>
      </c>
      <c r="H213" s="88" t="str">
        <f t="array" ref="H213">IF(G213="","",INDEX(Herbs!$J:$J,MATCH(G213,Herbs!$B:$B,0)))</f>
        <v/>
      </c>
      <c r="I213" s="13">
        <f t="array" ref="I213">IF(G213:G632="",0, INDEX(Herbs!A:A,MATCH(G213,Herbs!B:B,0)))</f>
        <v>2</v>
      </c>
      <c r="J213" s="89">
        <f t="array" ref="J213">IF(G213="","", SWITCH(INDEX(Herbs!$A:$A,MATCH(G213,Herbs!$B:$B,0)),1,1,2,3,3,9,4,36,5,180,6,1080,0)*F213)</f>
        <v>6</v>
      </c>
      <c r="K213" s="90" t="str">
        <f t="array" ref="K213">IF(G213="","",INDEX(Herbs!$C:$C,MATCH(G213,Herbs!$B:$B,0)))</f>
        <v>Agitating</v>
      </c>
      <c r="L213" s="89"/>
      <c r="M213" s="91"/>
      <c r="N213" s="88" t="str">
        <f t="array" ref="N213">IF(M213="","",INDEX(Herbs!$J:$J,MATCH(M213,Herbs!$B:$B,0)))</f>
        <v/>
      </c>
      <c r="O213" s="88">
        <f t="array" ref="O213">IF(M213:M632="",0, INDEX(Herbs!A:A,MATCH(M213,Herbs!B:B,0)))</f>
        <v>0</v>
      </c>
      <c r="P213" s="89" t="str">
        <f t="array" ref="P213">IF(M213="","", SWITCH(INDEX(Herbs!$A:$A,MATCH(M213,Herbs!$B:$B,0)),1,1,2,3,3,9,4,36,5,180,6,1080,0)*L213)</f>
        <v/>
      </c>
      <c r="Q213" s="90" t="str">
        <f t="array" ref="Q213">IF(M213="","",INDEX(Herbs!$C:$C,MATCH(M213,Herbs!$B:$B,0)))</f>
        <v/>
      </c>
      <c r="R213" s="89"/>
      <c r="S213" s="91"/>
      <c r="T213" s="88" t="str">
        <f t="array" ref="T213">IF(S213="","",INDEX(Herbs!$J:$J,MATCH(S213,Herbs!$B:$B,0)))</f>
        <v/>
      </c>
      <c r="U213" s="88">
        <f t="array" ref="U213">IF(S213:S632="",0, INDEX(Herbs!A:A,MATCH(S213,Herbs!B:B,0)))</f>
        <v>0</v>
      </c>
      <c r="V213" s="89" t="str">
        <f t="array" ref="V213">IF(S213="","", SWITCH(INDEX(Herbs!$A:$A,MATCH(S213,Herbs!$B:$B,0)),1,1,2,3,3,9,4,36,5,180,6,1080,0)*R213)</f>
        <v/>
      </c>
      <c r="W213" s="90" t="str">
        <f t="array" ref="W213">IF(S213="","",INDEX(Herbs!$C:$C,MATCH(S213,Herbs!$B:$B,0)))</f>
        <v/>
      </c>
    </row>
    <row r="214" ht="41.25" customHeight="1">
      <c r="C214" s="75"/>
      <c r="D214" s="85" t="str">
        <f>C213</f>
        <v>Wild Beast Elixir</v>
      </c>
      <c r="E214" s="85" t="s">
        <v>322</v>
      </c>
      <c r="F214" s="89"/>
      <c r="G214" s="91"/>
      <c r="H214" s="88" t="str">
        <f t="array" ref="H214">IF(G214="","",INDEX(Herbs!$J:$J,MATCH(G214,Herbs!$B:$B,0)))</f>
        <v/>
      </c>
      <c r="I214" s="13">
        <f t="array" ref="I214">IF(G214:G632="",0, INDEX(Herbs!A:A,MATCH(G214,Herbs!B:B,0)))</f>
        <v>0</v>
      </c>
      <c r="J214" s="89" t="str">
        <f t="array" ref="J214">IF(G214="","", SWITCH(INDEX(Herbs!$A:$A,MATCH(G214,Herbs!$B:$B,0)),1,1,2,3,3,9,4,36,5,180,6,1080,0)*F214)</f>
        <v/>
      </c>
      <c r="K214" s="90" t="str">
        <f t="array" ref="K214">IF(G214="","",INDEX(Herbs!$C:$C,MATCH(G214,Herbs!$B:$B,0)))</f>
        <v/>
      </c>
      <c r="L214" s="89"/>
      <c r="M214" s="91"/>
      <c r="N214" s="88" t="str">
        <f t="array" ref="N214">IF(M214="","",INDEX(Herbs!$J:$J,MATCH(M214,Herbs!$B:$B,0)))</f>
        <v/>
      </c>
      <c r="O214" s="88">
        <f t="array" ref="O214">IF(M214:M632="",0, INDEX(Herbs!A:A,MATCH(M214,Herbs!B:B,0)))</f>
        <v>0</v>
      </c>
      <c r="P214" s="89" t="str">
        <f t="array" ref="P214">IF(M214="","", SWITCH(INDEX(Herbs!$A:$A,MATCH(M214,Herbs!$B:$B,0)),1,1,2,3,3,9,4,36,5,180,6,1080,0)*L214)</f>
        <v/>
      </c>
      <c r="Q214" s="90" t="str">
        <f t="array" ref="Q214">IF(M214="","",INDEX(Herbs!$C:$C,MATCH(M214,Herbs!$B:$B,0)))</f>
        <v/>
      </c>
      <c r="R214" s="89"/>
      <c r="S214" s="91"/>
      <c r="T214" s="88" t="str">
        <f t="array" ref="T214">IF(S214="","",INDEX(Herbs!$J:$J,MATCH(S214,Herbs!$B:$B,0)))</f>
        <v/>
      </c>
      <c r="U214" s="88">
        <f t="array" ref="U214">IF(S214:S632="",0, INDEX(Herbs!A:A,MATCH(S214,Herbs!B:B,0)))</f>
        <v>0</v>
      </c>
      <c r="V214" s="89" t="str">
        <f t="array" ref="V214">IF(S214="","", SWITCH(INDEX(Herbs!$A:$A,MATCH(S214,Herbs!$B:$B,0)),1,1,2,3,3,9,4,36,5,180,6,1080,0)*R214)</f>
        <v/>
      </c>
      <c r="W214" s="90" t="str">
        <f t="array" ref="W214">IF(S214="","",INDEX(Herbs!$C:$C,MATCH(S214,Herbs!$B:$B,0)))</f>
        <v/>
      </c>
    </row>
    <row r="215" ht="41.25" customHeight="1">
      <c r="C215" s="75"/>
      <c r="D215" s="85" t="str">
        <f>C213</f>
        <v>Wild Beast Elixir</v>
      </c>
      <c r="E215" s="73" t="s">
        <v>323</v>
      </c>
      <c r="F215" s="86">
        <v>3.0</v>
      </c>
      <c r="G215" s="87" t="s">
        <v>340</v>
      </c>
      <c r="H215" s="88" t="str">
        <f t="array" ref="H215">IF(G215="","",INDEX(Herbs!$J:$J,MATCH(G215,Herbs!$B:$B,0)))</f>
        <v/>
      </c>
      <c r="I215" s="13">
        <f t="array" ref="I215">IF(G215:G632="",0, INDEX(Herbs!A:A,MATCH(G215,Herbs!B:B,0)))</f>
        <v>1</v>
      </c>
      <c r="J215" s="89">
        <f t="array" ref="J215">IF(G215="","", SWITCH(INDEX(Herbs!$A:$A,MATCH(G215,Herbs!$B:$B,0)),1,1,2,3,3,9,4,36,5,180,6,1080,0)*F215)</f>
        <v>3</v>
      </c>
      <c r="K215" s="90" t="str">
        <f t="array" ref="K215">IF(G215="","",INDEX(Herbs!$E:$E,MATCH(G215,Herbs!$B:$B,0)))</f>
        <v>Chaos</v>
      </c>
      <c r="L215" s="89"/>
      <c r="M215" s="91"/>
      <c r="N215" s="88" t="str">
        <f t="array" ref="N215">IF(M215="","",INDEX(Herbs!$J:$J,MATCH(M215,Herbs!$B:$B,0)))</f>
        <v/>
      </c>
      <c r="O215" s="88">
        <f t="array" ref="O215">IF(M215:M632="",0, INDEX(Herbs!A:A,MATCH(M215,Herbs!B:B,0)))</f>
        <v>0</v>
      </c>
      <c r="P215" s="89" t="str">
        <f t="array" ref="P215">IF(M215="","", SWITCH(INDEX(Herbs!$A:$A,MATCH(M215,Herbs!$B:$B,0)),1,1,2,3,3,9,4,36,5,180,6,1080,0)*L215)</f>
        <v/>
      </c>
      <c r="Q215" s="90" t="str">
        <f t="array" ref="Q215">IF(M215="","",INDEX(Herbs!$E:$E,MATCH(M215,Herbs!$B:$B,0)))</f>
        <v/>
      </c>
      <c r="R215" s="89"/>
      <c r="S215" s="91"/>
      <c r="T215" s="88" t="str">
        <f t="array" ref="T215">IF(S215="","",INDEX(Herbs!$J:$J,MATCH(S215,Herbs!$B:$B,0)))</f>
        <v/>
      </c>
      <c r="U215" s="88">
        <f t="array" ref="U215">IF(S215:S632="",0, INDEX(Herbs!A:A,MATCH(S215,Herbs!B:B,0)))</f>
        <v>0</v>
      </c>
      <c r="V215" s="89" t="str">
        <f t="array" ref="V215">IF(S215="","", SWITCH(INDEX(Herbs!$A:$A,MATCH(S215,Herbs!$B:$B,0)),1,1,2,3,3,9,4,36,5,180,6,1080,0)*R215)</f>
        <v/>
      </c>
      <c r="W215" s="90" t="str">
        <f t="array" ref="W215">IF(S215="","",INDEX(Herbs!$E:$E,MATCH(S215,Herbs!$B:$B,0)))</f>
        <v/>
      </c>
    </row>
    <row r="216" ht="41.25" customHeight="1">
      <c r="C216" s="75"/>
      <c r="D216" s="85" t="str">
        <f>C213</f>
        <v>Wild Beast Elixir</v>
      </c>
      <c r="E216" s="73" t="s">
        <v>325</v>
      </c>
      <c r="F216" s="89"/>
      <c r="G216" s="91"/>
      <c r="H216" s="88" t="str">
        <f t="array" ref="H216">IF(G216="","",INDEX(Herbs!$J:$J,MATCH(G216,Herbs!$B:$B,0)))</f>
        <v/>
      </c>
      <c r="I216" s="13">
        <f t="array" ref="I216">IF(G216:G632="",0, INDEX(Herbs!A:A,MATCH(G216,Herbs!B:B,0)))</f>
        <v>0</v>
      </c>
      <c r="J216" s="89" t="str">
        <f t="array" ref="J216">IF(G216="","", SWITCH(INDEX(Herbs!$A:$A,MATCH(G216,Herbs!$B:$B,0)),1,1,2,3,3,9,4,36,5,180,6,1080,0)*F216)</f>
        <v/>
      </c>
      <c r="K216" s="90" t="str">
        <f t="array" ref="K216">IF(G216="","",INDEX(Herbs!$E:$E,MATCH(G216,Herbs!$B:$B,0)))</f>
        <v/>
      </c>
      <c r="L216" s="89"/>
      <c r="M216" s="91"/>
      <c r="N216" s="88" t="str">
        <f t="array" ref="N216">IF(M216="","",INDEX(Herbs!$J:$J,MATCH(M216,Herbs!$B:$B,0)))</f>
        <v/>
      </c>
      <c r="O216" s="88">
        <f t="array" ref="O216">IF(M216:M632="",0, INDEX(Herbs!A:A,MATCH(M216,Herbs!B:B,0)))</f>
        <v>0</v>
      </c>
      <c r="P216" s="89" t="str">
        <f t="array" ref="P216">IF(M216="","", SWITCH(INDEX(Herbs!$A:$A,MATCH(M216,Herbs!$B:$B,0)),1,1,2,3,3,9,4,36,5,180,6,1080,0)*L216)</f>
        <v/>
      </c>
      <c r="Q216" s="90" t="str">
        <f t="array" ref="Q216">IF(M216="","",INDEX(Herbs!$E:$E,MATCH(M216,Herbs!$B:$B,0)))</f>
        <v/>
      </c>
      <c r="R216" s="89"/>
      <c r="S216" s="91"/>
      <c r="T216" s="88" t="str">
        <f t="array" ref="T216">IF(S216="","",INDEX(Herbs!$J:$J,MATCH(S216,Herbs!$B:$B,0)))</f>
        <v/>
      </c>
      <c r="U216" s="88">
        <f t="array" ref="U216">IF(S216:S632="",0, INDEX(Herbs!A:A,MATCH(S216,Herbs!B:B,0)))</f>
        <v>0</v>
      </c>
      <c r="V216" s="89" t="str">
        <f t="array" ref="V216">IF(S216="","", SWITCH(INDEX(Herbs!$A:$A,MATCH(S216,Herbs!$B:$B,0)),1,1,2,3,3,9,4,36,5,180,6,1080,0)*R216)</f>
        <v/>
      </c>
      <c r="W216" s="90" t="str">
        <f t="array" ref="W216">IF(S216="","",INDEX(Herbs!$E:$E,MATCH(S216,Herbs!$B:$B,0)))</f>
        <v/>
      </c>
    </row>
    <row r="217" ht="41.25" customHeight="1">
      <c r="A217" s="92"/>
      <c r="B217" s="92"/>
      <c r="C217" s="93"/>
      <c r="D217" s="94" t="str">
        <f>C213</f>
        <v>Wild Beast Elixir</v>
      </c>
      <c r="E217" s="95" t="s">
        <v>326</v>
      </c>
      <c r="F217" s="96">
        <v>1.0</v>
      </c>
      <c r="G217" s="97" t="s">
        <v>341</v>
      </c>
      <c r="H217" s="98" t="str">
        <f t="array" ref="H217">IF(G217="","",INDEX(Herbs!$J:$J,MATCH(G217,Herbs!$B:$B,0)))</f>
        <v/>
      </c>
      <c r="I217" s="99">
        <f t="array" ref="I217">IF(G217:G632="",0, INDEX(Herbs!A:A,MATCH(G217,Herbs!B:B,0)))</f>
        <v>1</v>
      </c>
      <c r="J217" s="100">
        <f t="array" ref="J217">IF(G217="","", SWITCH(INDEX(Herbs!$A:$A,MATCH(G217,Herbs!$B:$B,0)),1,1,2,3,3,9,4,36,5,180,6,1080,0)*F217)</f>
        <v>1</v>
      </c>
      <c r="K217" s="101" t="str">
        <f t="array" ref="K217">IF(G217="","",INDEX(Herbs!$G:$G,MATCH(G217,Herbs!$B:$B,0)))</f>
        <v>Cold</v>
      </c>
      <c r="L217" s="100"/>
      <c r="M217" s="97"/>
      <c r="N217" s="98" t="str">
        <f t="array" ref="N217">IF(M217="","",INDEX(Herbs!$J:$J,MATCH(M217,Herbs!$B:$B,0)))</f>
        <v/>
      </c>
      <c r="O217" s="98">
        <f t="array" ref="O217">IF(M217:M632="",0, INDEX(Herbs!A:A,MATCH(M217,Herbs!B:B,0)))</f>
        <v>0</v>
      </c>
      <c r="P217" s="100" t="str">
        <f t="array" ref="P217">IF(M217="","", SWITCH(INDEX(Herbs!$A:$A,MATCH(M217,Herbs!$B:$B,0)),1,1,2,3,3,9,4,36,5,180,6,1080,0)*L217)</f>
        <v/>
      </c>
      <c r="Q217" s="101" t="str">
        <f t="array" ref="Q217">IF(M217="","",INDEX(Herbs!$G:$G,MATCH(M217,Herbs!$B:$B,0)))</f>
        <v/>
      </c>
      <c r="R217" s="100"/>
      <c r="S217" s="97"/>
      <c r="T217" s="98" t="str">
        <f t="array" ref="T217">IF(S217="","",INDEX(Herbs!$J:$J,MATCH(S217,Herbs!$B:$B,0)))</f>
        <v/>
      </c>
      <c r="U217" s="98">
        <f t="array" ref="U217">IF(S217:S632="",0, INDEX(Herbs!A:A,MATCH(S217,Herbs!B:B,0)))</f>
        <v>0</v>
      </c>
      <c r="V217" s="100" t="str">
        <f t="array" ref="V217">IF(S217="","", SWITCH(INDEX(Herbs!$A:$A,MATCH(S217,Herbs!$B:$B,0)),1,1,2,3,3,9,4,36,5,180,6,1080,0)*R217)</f>
        <v/>
      </c>
      <c r="W217" s="101" t="str">
        <f t="array" ref="W217">IF(S217="","",INDEX(Herbs!$G:$G,MATCH(S217,Herbs!$B:$B,0)))</f>
        <v/>
      </c>
    </row>
    <row r="218" ht="41.25" customHeight="1">
      <c r="A218" s="82" t="s">
        <v>50</v>
      </c>
      <c r="B218" s="83">
        <v>2.0</v>
      </c>
      <c r="C218" s="84" t="s">
        <v>54</v>
      </c>
      <c r="D218" s="85" t="str">
        <f>C218</f>
        <v>Scorching Sun Elixir</v>
      </c>
      <c r="E218" s="85" t="s">
        <v>320</v>
      </c>
      <c r="F218" s="86">
        <v>1.0</v>
      </c>
      <c r="G218" s="87" t="s">
        <v>321</v>
      </c>
      <c r="H218" s="88" t="str">
        <f t="array" ref="H218">IF(G218="","",INDEX(Herbs!$J:$J,MATCH(G218,Herbs!$B:$B,0)))</f>
        <v/>
      </c>
      <c r="I218" s="13">
        <f t="array" ref="I218">IF(G218:G632="",0, INDEX(Herbs!A:A,MATCH(G218,Herbs!B:B,0)))</f>
        <v>2</v>
      </c>
      <c r="J218" s="89">
        <f t="array" ref="J218">IF(G218="","", SWITCH(INDEX(Herbs!$A:$A,MATCH(G218,Herbs!$B:$B,0)),1,1,2,3,3,9,4,36,5,180,6,1080,0)*F218)</f>
        <v>3</v>
      </c>
      <c r="K218" s="90" t="str">
        <f t="array" ref="K218">IF(G218="","",INDEX(Herbs!$C:$C,MATCH(G218,Herbs!$B:$B,0)))</f>
        <v>Agitating</v>
      </c>
      <c r="L218" s="89"/>
      <c r="M218" s="91"/>
      <c r="N218" s="88" t="str">
        <f t="array" ref="N218">IF(M218="","",INDEX(Herbs!$J:$J,MATCH(M218,Herbs!$B:$B,0)))</f>
        <v/>
      </c>
      <c r="O218" s="88">
        <f t="array" ref="O218">IF(M218:M632="",0, INDEX(Herbs!A:A,MATCH(M218,Herbs!B:B,0)))</f>
        <v>0</v>
      </c>
      <c r="P218" s="89" t="str">
        <f t="array" ref="P218">IF(M218="","", SWITCH(INDEX(Herbs!$A:$A,MATCH(M218,Herbs!$B:$B,0)),1,1,2,3,3,9,4,36,5,180,6,1080,0)*L218)</f>
        <v/>
      </c>
      <c r="Q218" s="90" t="str">
        <f t="array" ref="Q218">IF(M218="","",INDEX(Herbs!$C:$C,MATCH(M218,Herbs!$B:$B,0)))</f>
        <v/>
      </c>
      <c r="R218" s="89"/>
      <c r="S218" s="91"/>
      <c r="T218" s="88" t="str">
        <f t="array" ref="T218">IF(S218="","",INDEX(Herbs!$J:$J,MATCH(S218,Herbs!$B:$B,0)))</f>
        <v/>
      </c>
      <c r="U218" s="88">
        <f t="array" ref="U218">IF(S218:S632="",0, INDEX(Herbs!A:A,MATCH(S218,Herbs!B:B,0)))</f>
        <v>0</v>
      </c>
      <c r="V218" s="89" t="str">
        <f t="array" ref="V218">IF(S218="","", SWITCH(INDEX(Herbs!$A:$A,MATCH(S218,Herbs!$B:$B,0)),1,1,2,3,3,9,4,36,5,180,6,1080,0)*R218)</f>
        <v/>
      </c>
      <c r="W218" s="90" t="str">
        <f t="array" ref="W218">IF(S218="","",INDEX(Herbs!$C:$C,MATCH(S218,Herbs!$B:$B,0)))</f>
        <v/>
      </c>
    </row>
    <row r="219" ht="41.25" customHeight="1">
      <c r="C219" s="75"/>
      <c r="D219" s="85" t="str">
        <f>C218</f>
        <v>Scorching Sun Elixir</v>
      </c>
      <c r="E219" s="85" t="s">
        <v>322</v>
      </c>
      <c r="F219" s="89"/>
      <c r="G219" s="91"/>
      <c r="H219" s="88" t="str">
        <f t="array" ref="H219">IF(G219="","",INDEX(Herbs!$J:$J,MATCH(G219,Herbs!$B:$B,0)))</f>
        <v/>
      </c>
      <c r="I219" s="13">
        <f t="array" ref="I219">IF(G219:G632="",0, INDEX(Herbs!A:A,MATCH(G219,Herbs!B:B,0)))</f>
        <v>0</v>
      </c>
      <c r="J219" s="89" t="str">
        <f t="array" ref="J219">IF(G219="","", SWITCH(INDEX(Herbs!$A:$A,MATCH(G219,Herbs!$B:$B,0)),1,1,2,3,3,9,4,36,5,180,6,1080,0)*F219)</f>
        <v/>
      </c>
      <c r="K219" s="90" t="str">
        <f t="array" ref="K219">IF(G219="","",INDEX(Herbs!$C:$C,MATCH(G219,Herbs!$B:$B,0)))</f>
        <v/>
      </c>
      <c r="L219" s="89"/>
      <c r="M219" s="91"/>
      <c r="N219" s="88" t="str">
        <f t="array" ref="N219">IF(M219="","",INDEX(Herbs!$J:$J,MATCH(M219,Herbs!$B:$B,0)))</f>
        <v/>
      </c>
      <c r="O219" s="88">
        <f t="array" ref="O219">IF(M219:M632="",0, INDEX(Herbs!A:A,MATCH(M219,Herbs!B:B,0)))</f>
        <v>0</v>
      </c>
      <c r="P219" s="89" t="str">
        <f t="array" ref="P219">IF(M219="","", SWITCH(INDEX(Herbs!$A:$A,MATCH(M219,Herbs!$B:$B,0)),1,1,2,3,3,9,4,36,5,180,6,1080,0)*L219)</f>
        <v/>
      </c>
      <c r="Q219" s="90" t="str">
        <f t="array" ref="Q219">IF(M219="","",INDEX(Herbs!$C:$C,MATCH(M219,Herbs!$B:$B,0)))</f>
        <v/>
      </c>
      <c r="R219" s="89"/>
      <c r="S219" s="91"/>
      <c r="T219" s="88" t="str">
        <f t="array" ref="T219">IF(S219="","",INDEX(Herbs!$J:$J,MATCH(S219,Herbs!$B:$B,0)))</f>
        <v/>
      </c>
      <c r="U219" s="88">
        <f t="array" ref="U219">IF(S219:S632="",0, INDEX(Herbs!A:A,MATCH(S219,Herbs!B:B,0)))</f>
        <v>0</v>
      </c>
      <c r="V219" s="89" t="str">
        <f t="array" ref="V219">IF(S219="","", SWITCH(INDEX(Herbs!$A:$A,MATCH(S219,Herbs!$B:$B,0)),1,1,2,3,3,9,4,36,5,180,6,1080,0)*R219)</f>
        <v/>
      </c>
      <c r="W219" s="90" t="str">
        <f t="array" ref="W219">IF(S219="","",INDEX(Herbs!$C:$C,MATCH(S219,Herbs!$B:$B,0)))</f>
        <v/>
      </c>
    </row>
    <row r="220" ht="41.25" customHeight="1">
      <c r="C220" s="75"/>
      <c r="D220" s="85" t="str">
        <f>C218</f>
        <v>Scorching Sun Elixir</v>
      </c>
      <c r="E220" s="73" t="s">
        <v>323</v>
      </c>
      <c r="F220" s="86">
        <v>1.0</v>
      </c>
      <c r="G220" s="87" t="s">
        <v>338</v>
      </c>
      <c r="H220" s="88" t="str">
        <f t="array" ref="H220">IF(G220="","",INDEX(Herbs!$J:$J,MATCH(G220,Herbs!$B:$B,0)))</f>
        <v/>
      </c>
      <c r="I220" s="13">
        <f t="array" ref="I220">IF(G220:G632="",0, INDEX(Herbs!A:A,MATCH(G220,Herbs!B:B,0)))</f>
        <v>2</v>
      </c>
      <c r="J220" s="89">
        <f t="array" ref="J220">IF(G220="","", SWITCH(INDEX(Herbs!$A:$A,MATCH(G220,Herbs!$B:$B,0)),1,1,2,3,3,9,4,36,5,180,6,1080,0)*F220)</f>
        <v>3</v>
      </c>
      <c r="K220" s="90" t="str">
        <f t="array" ref="K220">IF(G220="","",INDEX(Herbs!$E:$E,MATCH(G220,Herbs!$B:$B,0)))</f>
        <v>Fire</v>
      </c>
      <c r="L220" s="89"/>
      <c r="M220" s="91"/>
      <c r="N220" s="88" t="str">
        <f t="array" ref="N220">IF(M220="","",INDEX(Herbs!$J:$J,MATCH(M220,Herbs!$B:$B,0)))</f>
        <v/>
      </c>
      <c r="O220" s="88">
        <f t="array" ref="O220">IF(M220:M632="",0, INDEX(Herbs!A:A,MATCH(M220,Herbs!B:B,0)))</f>
        <v>0</v>
      </c>
      <c r="P220" s="89" t="str">
        <f t="array" ref="P220">IF(M220="","", SWITCH(INDEX(Herbs!$A:$A,MATCH(M220,Herbs!$B:$B,0)),1,1,2,3,3,9,4,36,5,180,6,1080,0)*L220)</f>
        <v/>
      </c>
      <c r="Q220" s="90" t="str">
        <f t="array" ref="Q220">IF(M220="","",INDEX(Herbs!$E:$E,MATCH(M220,Herbs!$B:$B,0)))</f>
        <v/>
      </c>
      <c r="R220" s="89"/>
      <c r="S220" s="91"/>
      <c r="T220" s="88" t="str">
        <f t="array" ref="T220">IF(S220="","",INDEX(Herbs!$J:$J,MATCH(S220,Herbs!$B:$B,0)))</f>
        <v/>
      </c>
      <c r="U220" s="88">
        <f t="array" ref="U220">IF(S220:S632="",0, INDEX(Herbs!A:A,MATCH(S220,Herbs!B:B,0)))</f>
        <v>0</v>
      </c>
      <c r="V220" s="89" t="str">
        <f t="array" ref="V220">IF(S220="","", SWITCH(INDEX(Herbs!$A:$A,MATCH(S220,Herbs!$B:$B,0)),1,1,2,3,3,9,4,36,5,180,6,1080,0)*R220)</f>
        <v/>
      </c>
      <c r="W220" s="90" t="str">
        <f t="array" ref="W220">IF(S220="","",INDEX(Herbs!$E:$E,MATCH(S220,Herbs!$B:$B,0)))</f>
        <v/>
      </c>
    </row>
    <row r="221" ht="41.25" customHeight="1">
      <c r="C221" s="75"/>
      <c r="D221" s="85" t="str">
        <f>C218</f>
        <v>Scorching Sun Elixir</v>
      </c>
      <c r="E221" s="73" t="s">
        <v>325</v>
      </c>
      <c r="F221" s="86">
        <v>1.0</v>
      </c>
      <c r="G221" s="87" t="s">
        <v>343</v>
      </c>
      <c r="H221" s="88" t="str">
        <f t="array" ref="H221">IF(G221="","",INDEX(Herbs!$J:$J,MATCH(G221,Herbs!$B:$B,0)))</f>
        <v/>
      </c>
      <c r="I221" s="13">
        <f t="array" ref="I221">IF(G221:G632="",0, INDEX(Herbs!A:A,MATCH(G221,Herbs!B:B,0)))</f>
        <v>2</v>
      </c>
      <c r="J221" s="89">
        <f t="array" ref="J221">IF(G221="","", SWITCH(INDEX(Herbs!$A:$A,MATCH(G221,Herbs!$B:$B,0)),1,1,2,3,3,9,4,36,5,180,6,1080,0)*F221)</f>
        <v>3</v>
      </c>
      <c r="K221" s="90" t="str">
        <f t="array" ref="K221">IF(G221="","",INDEX(Herbs!$E:$E,MATCH(G221,Herbs!$B:$B,0)))</f>
        <v>Chaos</v>
      </c>
      <c r="L221" s="89"/>
      <c r="M221" s="91"/>
      <c r="N221" s="88" t="str">
        <f t="array" ref="N221">IF(M221="","",INDEX(Herbs!$J:$J,MATCH(M221,Herbs!$B:$B,0)))</f>
        <v/>
      </c>
      <c r="O221" s="88">
        <f t="array" ref="O221">IF(M221:M632="",0, INDEX(Herbs!A:A,MATCH(M221,Herbs!B:B,0)))</f>
        <v>0</v>
      </c>
      <c r="P221" s="89" t="str">
        <f t="array" ref="P221">IF(M221="","", SWITCH(INDEX(Herbs!$A:$A,MATCH(M221,Herbs!$B:$B,0)),1,1,2,3,3,9,4,36,5,180,6,1080,0)*L221)</f>
        <v/>
      </c>
      <c r="Q221" s="90" t="str">
        <f t="array" ref="Q221">IF(M221="","",INDEX(Herbs!$E:$E,MATCH(M221,Herbs!$B:$B,0)))</f>
        <v/>
      </c>
      <c r="R221" s="89"/>
      <c r="S221" s="91"/>
      <c r="T221" s="88" t="str">
        <f t="array" ref="T221">IF(S221="","",INDEX(Herbs!$J:$J,MATCH(S221,Herbs!$B:$B,0)))</f>
        <v/>
      </c>
      <c r="U221" s="88">
        <f t="array" ref="U221">IF(S221:S632="",0, INDEX(Herbs!A:A,MATCH(S221,Herbs!B:B,0)))</f>
        <v>0</v>
      </c>
      <c r="V221" s="89" t="str">
        <f t="array" ref="V221">IF(S221="","", SWITCH(INDEX(Herbs!$A:$A,MATCH(S221,Herbs!$B:$B,0)),1,1,2,3,3,9,4,36,5,180,6,1080,0)*R221)</f>
        <v/>
      </c>
      <c r="W221" s="90" t="str">
        <f t="array" ref="W221">IF(S221="","",INDEX(Herbs!$E:$E,MATCH(S221,Herbs!$B:$B,0)))</f>
        <v/>
      </c>
    </row>
    <row r="222" ht="41.25" customHeight="1">
      <c r="A222" s="92"/>
      <c r="B222" s="92"/>
      <c r="C222" s="93"/>
      <c r="D222" s="94" t="str">
        <f>C218</f>
        <v>Scorching Sun Elixir</v>
      </c>
      <c r="E222" s="95" t="s">
        <v>326</v>
      </c>
      <c r="F222" s="96">
        <v>1.0</v>
      </c>
      <c r="G222" s="97" t="s">
        <v>345</v>
      </c>
      <c r="H222" s="98" t="str">
        <f t="array" ref="H222">IF(G222="","",INDEX(Herbs!$J:$J,MATCH(G222,Herbs!$B:$B,0)))</f>
        <v/>
      </c>
      <c r="I222" s="99">
        <f t="array" ref="I222">IF(G222:G632="",0, INDEX(Herbs!A:A,MATCH(G222,Herbs!B:B,0)))</f>
        <v>2</v>
      </c>
      <c r="J222" s="100">
        <f t="array" ref="J222">IF(G222="","", SWITCH(INDEX(Herbs!$A:$A,MATCH(G222,Herbs!$B:$B,0)),1,1,2,3,3,9,4,36,5,180,6,1080,0)*F222)</f>
        <v>3</v>
      </c>
      <c r="K222" s="101" t="str">
        <f t="array" ref="K222">IF(G222="","",INDEX(Herbs!$G:$G,MATCH(G222,Herbs!$B:$B,0)))</f>
        <v>Cold</v>
      </c>
      <c r="L222" s="100"/>
      <c r="M222" s="97"/>
      <c r="N222" s="98" t="str">
        <f t="array" ref="N222">IF(M222="","",INDEX(Herbs!$J:$J,MATCH(M222,Herbs!$B:$B,0)))</f>
        <v/>
      </c>
      <c r="O222" s="98">
        <f t="array" ref="O222">IF(M222:M632="",0, INDEX(Herbs!A:A,MATCH(M222,Herbs!B:B,0)))</f>
        <v>0</v>
      </c>
      <c r="P222" s="100" t="str">
        <f t="array" ref="P222">IF(M222="","", SWITCH(INDEX(Herbs!$A:$A,MATCH(M222,Herbs!$B:$B,0)),1,1,2,3,3,9,4,36,5,180,6,1080,0)*L222)</f>
        <v/>
      </c>
      <c r="Q222" s="101" t="str">
        <f t="array" ref="Q222">IF(M222="","",INDEX(Herbs!$G:$G,MATCH(M222,Herbs!$B:$B,0)))</f>
        <v/>
      </c>
      <c r="R222" s="100"/>
      <c r="S222" s="97"/>
      <c r="T222" s="98" t="str">
        <f t="array" ref="T222">IF(S222="","",INDEX(Herbs!$J:$J,MATCH(S222,Herbs!$B:$B,0)))</f>
        <v/>
      </c>
      <c r="U222" s="98">
        <f t="array" ref="U222">IF(S222:S632="",0, INDEX(Herbs!A:A,MATCH(S222,Herbs!B:B,0)))</f>
        <v>0</v>
      </c>
      <c r="V222" s="100" t="str">
        <f t="array" ref="V222">IF(S222="","", SWITCH(INDEX(Herbs!$A:$A,MATCH(S222,Herbs!$B:$B,0)),1,1,2,3,3,9,4,36,5,180,6,1080,0)*R222)</f>
        <v/>
      </c>
      <c r="W222" s="101" t="str">
        <f t="array" ref="W222">IF(S222="","",INDEX(Herbs!$G:$G,MATCH(S222,Herbs!$B:$B,0)))</f>
        <v/>
      </c>
    </row>
    <row r="223" ht="41.25" customHeight="1">
      <c r="A223" s="82" t="s">
        <v>50</v>
      </c>
      <c r="B223" s="83">
        <v>2.0</v>
      </c>
      <c r="C223" s="84" t="s">
        <v>58</v>
      </c>
      <c r="D223" s="85" t="str">
        <f>C223</f>
        <v>Flowing Pool Elixir</v>
      </c>
      <c r="E223" s="85" t="s">
        <v>320</v>
      </c>
      <c r="F223" s="86">
        <v>1.0</v>
      </c>
      <c r="G223" s="87" t="s">
        <v>321</v>
      </c>
      <c r="H223" s="88" t="str">
        <f t="array" ref="H223">IF(G223="","",INDEX(Herbs!$J:$J,MATCH(G223,Herbs!$B:$B,0)))</f>
        <v/>
      </c>
      <c r="I223" s="13">
        <f t="array" ref="I223">IF(G223:G632="",0, INDEX(Herbs!A:A,MATCH(G223,Herbs!B:B,0)))</f>
        <v>2</v>
      </c>
      <c r="J223" s="89">
        <f t="array" ref="J223">IF(G223="","", SWITCH(INDEX(Herbs!$A:$A,MATCH(G223,Herbs!$B:$B,0)),1,1,2,3,3,9,4,36,5,180,6,1080,0)*F223)</f>
        <v>3</v>
      </c>
      <c r="K223" s="90" t="str">
        <f t="array" ref="K223">IF(G223="","",INDEX(Herbs!$C:$C,MATCH(G223,Herbs!$B:$B,0)))</f>
        <v>Agitating</v>
      </c>
      <c r="L223" s="89"/>
      <c r="M223" s="91"/>
      <c r="N223" s="88" t="str">
        <f t="array" ref="N223">IF(M223="","",INDEX(Herbs!$J:$J,MATCH(M223,Herbs!$B:$B,0)))</f>
        <v/>
      </c>
      <c r="O223" s="88">
        <f t="array" ref="O223">IF(M223:M632="",0, INDEX(Herbs!A:A,MATCH(M223,Herbs!B:B,0)))</f>
        <v>0</v>
      </c>
      <c r="P223" s="89" t="str">
        <f t="array" ref="P223">IF(M223="","", SWITCH(INDEX(Herbs!$A:$A,MATCH(M223,Herbs!$B:$B,0)),1,1,2,3,3,9,4,36,5,180,6,1080,0)*L223)</f>
        <v/>
      </c>
      <c r="Q223" s="90" t="str">
        <f t="array" ref="Q223">IF(M223="","",INDEX(Herbs!$C:$C,MATCH(M223,Herbs!$B:$B,0)))</f>
        <v/>
      </c>
      <c r="R223" s="89"/>
      <c r="S223" s="91"/>
      <c r="T223" s="88" t="str">
        <f t="array" ref="T223">IF(S223="","",INDEX(Herbs!$J:$J,MATCH(S223,Herbs!$B:$B,0)))</f>
        <v/>
      </c>
      <c r="U223" s="88">
        <f t="array" ref="U223">IF(S223:S632="",0, INDEX(Herbs!A:A,MATCH(S223,Herbs!B:B,0)))</f>
        <v>0</v>
      </c>
      <c r="V223" s="89" t="str">
        <f t="array" ref="V223">IF(S223="","", SWITCH(INDEX(Herbs!$A:$A,MATCH(S223,Herbs!$B:$B,0)),1,1,2,3,3,9,4,36,5,180,6,1080,0)*R223)</f>
        <v/>
      </c>
      <c r="W223" s="90" t="str">
        <f t="array" ref="W223">IF(S223="","",INDEX(Herbs!$C:$C,MATCH(S223,Herbs!$B:$B,0)))</f>
        <v/>
      </c>
    </row>
    <row r="224" ht="41.25" customHeight="1">
      <c r="C224" s="75"/>
      <c r="D224" s="85" t="str">
        <f>C223</f>
        <v>Flowing Pool Elixir</v>
      </c>
      <c r="E224" s="85" t="s">
        <v>322</v>
      </c>
      <c r="F224" s="89"/>
      <c r="G224" s="91"/>
      <c r="H224" s="88" t="str">
        <f t="array" ref="H224">IF(G224="","",INDEX(Herbs!$J:$J,MATCH(G224,Herbs!$B:$B,0)))</f>
        <v/>
      </c>
      <c r="I224" s="13">
        <f t="array" ref="I224">IF(G224:G632="",0, INDEX(Herbs!A:A,MATCH(G224,Herbs!B:B,0)))</f>
        <v>0</v>
      </c>
      <c r="J224" s="89" t="str">
        <f t="array" ref="J224">IF(G224="","", SWITCH(INDEX(Herbs!$A:$A,MATCH(G224,Herbs!$B:$B,0)),1,1,2,3,3,9,4,36,5,180,6,1080,0)*F224)</f>
        <v/>
      </c>
      <c r="K224" s="90" t="str">
        <f t="array" ref="K224">IF(G224="","",INDEX(Herbs!$C:$C,MATCH(G224,Herbs!$B:$B,0)))</f>
        <v/>
      </c>
      <c r="L224" s="89"/>
      <c r="M224" s="91"/>
      <c r="N224" s="88" t="str">
        <f t="array" ref="N224">IF(M224="","",INDEX(Herbs!$J:$J,MATCH(M224,Herbs!$B:$B,0)))</f>
        <v/>
      </c>
      <c r="O224" s="88">
        <f t="array" ref="O224">IF(M224:M632="",0, INDEX(Herbs!A:A,MATCH(M224,Herbs!B:B,0)))</f>
        <v>0</v>
      </c>
      <c r="P224" s="89" t="str">
        <f t="array" ref="P224">IF(M224="","", SWITCH(INDEX(Herbs!$A:$A,MATCH(M224,Herbs!$B:$B,0)),1,1,2,3,3,9,4,36,5,180,6,1080,0)*L224)</f>
        <v/>
      </c>
      <c r="Q224" s="90" t="str">
        <f t="array" ref="Q224">IF(M224="","",INDEX(Herbs!$C:$C,MATCH(M224,Herbs!$B:$B,0)))</f>
        <v/>
      </c>
      <c r="R224" s="89"/>
      <c r="S224" s="91"/>
      <c r="T224" s="88" t="str">
        <f t="array" ref="T224">IF(S224="","",INDEX(Herbs!$J:$J,MATCH(S224,Herbs!$B:$B,0)))</f>
        <v/>
      </c>
      <c r="U224" s="88">
        <f t="array" ref="U224">IF(S224:S632="",0, INDEX(Herbs!A:A,MATCH(S224,Herbs!B:B,0)))</f>
        <v>0</v>
      </c>
      <c r="V224" s="89" t="str">
        <f t="array" ref="V224">IF(S224="","", SWITCH(INDEX(Herbs!$A:$A,MATCH(S224,Herbs!$B:$B,0)),1,1,2,3,3,9,4,36,5,180,6,1080,0)*R224)</f>
        <v/>
      </c>
      <c r="W224" s="90" t="str">
        <f t="array" ref="W224">IF(S224="","",INDEX(Herbs!$C:$C,MATCH(S224,Herbs!$B:$B,0)))</f>
        <v/>
      </c>
    </row>
    <row r="225" ht="41.25" customHeight="1">
      <c r="C225" s="75"/>
      <c r="D225" s="85" t="str">
        <f>C223</f>
        <v>Flowing Pool Elixir</v>
      </c>
      <c r="E225" s="73" t="s">
        <v>323</v>
      </c>
      <c r="F225" s="86">
        <v>1.0</v>
      </c>
      <c r="G225" s="87" t="s">
        <v>347</v>
      </c>
      <c r="H225" s="88" t="str">
        <f t="array" ref="H225">IF(G225="","",INDEX(Herbs!$J:$J,MATCH(G225,Herbs!$B:$B,0)))</f>
        <v/>
      </c>
      <c r="I225" s="13">
        <f t="array" ref="I225">IF(G225:G632="",0, INDEX(Herbs!A:A,MATCH(G225,Herbs!B:B,0)))</f>
        <v>2</v>
      </c>
      <c r="J225" s="89">
        <f t="array" ref="J225">IF(G225="","", SWITCH(INDEX(Herbs!$A:$A,MATCH(G225,Herbs!$B:$B,0)),1,1,2,3,3,9,4,36,5,180,6,1080,0)*F225)</f>
        <v>3</v>
      </c>
      <c r="K225" s="90" t="str">
        <f t="array" ref="K225">IF(G225="","",INDEX(Herbs!$E:$E,MATCH(G225,Herbs!$B:$B,0)))</f>
        <v>Water</v>
      </c>
      <c r="L225" s="89"/>
      <c r="M225" s="91"/>
      <c r="N225" s="88" t="str">
        <f t="array" ref="N225">IF(M225="","",INDEX(Herbs!$J:$J,MATCH(M225,Herbs!$B:$B,0)))</f>
        <v/>
      </c>
      <c r="O225" s="88">
        <f t="array" ref="O225">IF(M225:M632="",0, INDEX(Herbs!A:A,MATCH(M225,Herbs!B:B,0)))</f>
        <v>0</v>
      </c>
      <c r="P225" s="89" t="str">
        <f t="array" ref="P225">IF(M225="","", SWITCH(INDEX(Herbs!$A:$A,MATCH(M225,Herbs!$B:$B,0)),1,1,2,3,3,9,4,36,5,180,6,1080,0)*L225)</f>
        <v/>
      </c>
      <c r="Q225" s="90" t="str">
        <f t="array" ref="Q225">IF(M225="","",INDEX(Herbs!$E:$E,MATCH(M225,Herbs!$B:$B,0)))</f>
        <v/>
      </c>
      <c r="R225" s="89"/>
      <c r="S225" s="91"/>
      <c r="T225" s="88" t="str">
        <f t="array" ref="T225">IF(S225="","",INDEX(Herbs!$J:$J,MATCH(S225,Herbs!$B:$B,0)))</f>
        <v/>
      </c>
      <c r="U225" s="88">
        <f t="array" ref="U225">IF(S225:S632="",0, INDEX(Herbs!A:A,MATCH(S225,Herbs!B:B,0)))</f>
        <v>0</v>
      </c>
      <c r="V225" s="89" t="str">
        <f t="array" ref="V225">IF(S225="","", SWITCH(INDEX(Herbs!$A:$A,MATCH(S225,Herbs!$B:$B,0)),1,1,2,3,3,9,4,36,5,180,6,1080,0)*R225)</f>
        <v/>
      </c>
      <c r="W225" s="90" t="str">
        <f t="array" ref="W225">IF(S225="","",INDEX(Herbs!$E:$E,MATCH(S225,Herbs!$B:$B,0)))</f>
        <v/>
      </c>
    </row>
    <row r="226" ht="41.25" customHeight="1">
      <c r="C226" s="75"/>
      <c r="D226" s="85" t="str">
        <f>C223</f>
        <v>Flowing Pool Elixir</v>
      </c>
      <c r="E226" s="73" t="s">
        <v>325</v>
      </c>
      <c r="F226" s="86">
        <v>1.0</v>
      </c>
      <c r="G226" s="87" t="s">
        <v>343</v>
      </c>
      <c r="H226" s="88" t="str">
        <f t="array" ref="H226">IF(G226="","",INDEX(Herbs!$J:$J,MATCH(G226,Herbs!$B:$B,0)))</f>
        <v/>
      </c>
      <c r="I226" s="13">
        <f t="array" ref="I226">IF(G226:G632="",0, INDEX(Herbs!A:A,MATCH(G226,Herbs!B:B,0)))</f>
        <v>2</v>
      </c>
      <c r="J226" s="89">
        <f t="array" ref="J226">IF(G226="","", SWITCH(INDEX(Herbs!$A:$A,MATCH(G226,Herbs!$B:$B,0)),1,1,2,3,3,9,4,36,5,180,6,1080,0)*F226)</f>
        <v>3</v>
      </c>
      <c r="K226" s="90" t="str">
        <f t="array" ref="K226">IF(G226="","",INDEX(Herbs!$E:$E,MATCH(G226,Herbs!$B:$B,0)))</f>
        <v>Chaos</v>
      </c>
      <c r="L226" s="89"/>
      <c r="M226" s="91"/>
      <c r="N226" s="88" t="str">
        <f t="array" ref="N226">IF(M226="","",INDEX(Herbs!$J:$J,MATCH(M226,Herbs!$B:$B,0)))</f>
        <v/>
      </c>
      <c r="O226" s="88">
        <f t="array" ref="O226">IF(M226:M632="",0, INDEX(Herbs!A:A,MATCH(M226,Herbs!B:B,0)))</f>
        <v>0</v>
      </c>
      <c r="P226" s="89" t="str">
        <f t="array" ref="P226">IF(M226="","", SWITCH(INDEX(Herbs!$A:$A,MATCH(M226,Herbs!$B:$B,0)),1,1,2,3,3,9,4,36,5,180,6,1080,0)*L226)</f>
        <v/>
      </c>
      <c r="Q226" s="90" t="str">
        <f t="array" ref="Q226">IF(M226="","",INDEX(Herbs!$E:$E,MATCH(M226,Herbs!$B:$B,0)))</f>
        <v/>
      </c>
      <c r="R226" s="89"/>
      <c r="S226" s="91"/>
      <c r="T226" s="88" t="str">
        <f t="array" ref="T226">IF(S226="","",INDEX(Herbs!$J:$J,MATCH(S226,Herbs!$B:$B,0)))</f>
        <v/>
      </c>
      <c r="U226" s="88">
        <f t="array" ref="U226">IF(S226:S632="",0, INDEX(Herbs!A:A,MATCH(S226,Herbs!B:B,0)))</f>
        <v>0</v>
      </c>
      <c r="V226" s="89" t="str">
        <f t="array" ref="V226">IF(S226="","", SWITCH(INDEX(Herbs!$A:$A,MATCH(S226,Herbs!$B:$B,0)),1,1,2,3,3,9,4,36,5,180,6,1080,0)*R226)</f>
        <v/>
      </c>
      <c r="W226" s="90" t="str">
        <f t="array" ref="W226">IF(S226="","",INDEX(Herbs!$E:$E,MATCH(S226,Herbs!$B:$B,0)))</f>
        <v/>
      </c>
    </row>
    <row r="227" ht="41.25" customHeight="1">
      <c r="A227" s="92"/>
      <c r="B227" s="92"/>
      <c r="C227" s="93"/>
      <c r="D227" s="94" t="str">
        <f>C223</f>
        <v>Flowing Pool Elixir</v>
      </c>
      <c r="E227" s="95" t="s">
        <v>326</v>
      </c>
      <c r="F227" s="96">
        <v>1.0</v>
      </c>
      <c r="G227" s="97" t="s">
        <v>348</v>
      </c>
      <c r="H227" s="98" t="str">
        <f t="array" ref="H227">IF(G227="","",INDEX(Herbs!$J:$J,MATCH(G227,Herbs!$B:$B,0)))</f>
        <v/>
      </c>
      <c r="I227" s="99">
        <f t="array" ref="I227">IF(G227:G632="",0, INDEX(Herbs!A:A,MATCH(G227,Herbs!B:B,0)))</f>
        <v>2</v>
      </c>
      <c r="J227" s="100">
        <f t="array" ref="J227">IF(G227="","", SWITCH(INDEX(Herbs!$A:$A,MATCH(G227,Herbs!$B:$B,0)),1,1,2,3,3,9,4,36,5,180,6,1080,0)*F227)</f>
        <v>3</v>
      </c>
      <c r="K227" s="101" t="str">
        <f t="array" ref="K227">IF(G227="","",INDEX(Herbs!$G:$G,MATCH(G227,Herbs!$B:$B,0)))</f>
        <v>Balanced</v>
      </c>
      <c r="L227" s="100"/>
      <c r="M227" s="97"/>
      <c r="N227" s="98" t="str">
        <f t="array" ref="N227">IF(M227="","",INDEX(Herbs!$J:$J,MATCH(M227,Herbs!$B:$B,0)))</f>
        <v/>
      </c>
      <c r="O227" s="98">
        <f t="array" ref="O227">IF(M227:M632="",0, INDEX(Herbs!A:A,MATCH(M227,Herbs!B:B,0)))</f>
        <v>0</v>
      </c>
      <c r="P227" s="100" t="str">
        <f t="array" ref="P227">IF(M227="","", SWITCH(INDEX(Herbs!$A:$A,MATCH(M227,Herbs!$B:$B,0)),1,1,2,3,3,9,4,36,5,180,6,1080,0)*L227)</f>
        <v/>
      </c>
      <c r="Q227" s="101" t="str">
        <f t="array" ref="Q227">IF(M227="","",INDEX(Herbs!$G:$G,MATCH(M227,Herbs!$B:$B,0)))</f>
        <v/>
      </c>
      <c r="R227" s="100"/>
      <c r="S227" s="97"/>
      <c r="T227" s="98" t="str">
        <f t="array" ref="T227">IF(S227="","",INDEX(Herbs!$J:$J,MATCH(S227,Herbs!$B:$B,0)))</f>
        <v/>
      </c>
      <c r="U227" s="98">
        <f t="array" ref="U227">IF(S227:S632="",0, INDEX(Herbs!A:A,MATCH(S227,Herbs!B:B,0)))</f>
        <v>0</v>
      </c>
      <c r="V227" s="100" t="str">
        <f t="array" ref="V227">IF(S227="","", SWITCH(INDEX(Herbs!$A:$A,MATCH(S227,Herbs!$B:$B,0)),1,1,2,3,3,9,4,36,5,180,6,1080,0)*R227)</f>
        <v/>
      </c>
      <c r="W227" s="101" t="str">
        <f t="array" ref="W227">IF(S227="","",INDEX(Herbs!$G:$G,MATCH(S227,Herbs!$B:$B,0)))</f>
        <v/>
      </c>
    </row>
    <row r="228" ht="41.25" customHeight="1">
      <c r="A228" s="82" t="s">
        <v>50</v>
      </c>
      <c r="B228" s="83">
        <v>2.0</v>
      </c>
      <c r="C228" s="84" t="s">
        <v>56</v>
      </c>
      <c r="D228" s="85" t="str">
        <f>C228</f>
        <v>Gleaming Edge Elixir</v>
      </c>
      <c r="E228" s="85" t="s">
        <v>320</v>
      </c>
      <c r="F228" s="86">
        <v>1.0</v>
      </c>
      <c r="G228" s="87" t="s">
        <v>321</v>
      </c>
      <c r="H228" s="88" t="str">
        <f t="array" ref="H228">IF(G228="","",INDEX(Herbs!$J:$J,MATCH(G228,Herbs!$B:$B,0)))</f>
        <v/>
      </c>
      <c r="I228" s="13">
        <f t="array" ref="I228">IF(G228:G632="",0, INDEX(Herbs!A:A,MATCH(G228,Herbs!B:B,0)))</f>
        <v>2</v>
      </c>
      <c r="J228" s="89">
        <f t="array" ref="J228">IF(G228="","", SWITCH(INDEX(Herbs!$A:$A,MATCH(G228,Herbs!$B:$B,0)),1,1,2,3,3,9,4,36,5,180,6,1080,0)*F228)</f>
        <v>3</v>
      </c>
      <c r="K228" s="90" t="str">
        <f t="array" ref="K228">IF(G228="","",INDEX(Herbs!$C:$C,MATCH(G228,Herbs!$B:$B,0)))</f>
        <v>Agitating</v>
      </c>
      <c r="L228" s="89"/>
      <c r="M228" s="91"/>
      <c r="N228" s="88" t="str">
        <f t="array" ref="N228">IF(M228="","",INDEX(Herbs!$J:$J,MATCH(M228,Herbs!$B:$B,0)))</f>
        <v/>
      </c>
      <c r="O228" s="88">
        <f t="array" ref="O228">IF(M228:M632="",0, INDEX(Herbs!A:A,MATCH(M228,Herbs!B:B,0)))</f>
        <v>0</v>
      </c>
      <c r="P228" s="89" t="str">
        <f t="array" ref="P228">IF(M228="","", SWITCH(INDEX(Herbs!$A:$A,MATCH(M228,Herbs!$B:$B,0)),1,1,2,3,3,9,4,36,5,180,6,1080,0)*L228)</f>
        <v/>
      </c>
      <c r="Q228" s="90" t="str">
        <f t="array" ref="Q228">IF(M228="","",INDEX(Herbs!$C:$C,MATCH(M228,Herbs!$B:$B,0)))</f>
        <v/>
      </c>
      <c r="R228" s="89"/>
      <c r="S228" s="91"/>
      <c r="T228" s="88" t="str">
        <f t="array" ref="T228">IF(S228="","",INDEX(Herbs!$J:$J,MATCH(S228,Herbs!$B:$B,0)))</f>
        <v/>
      </c>
      <c r="U228" s="88">
        <f t="array" ref="U228">IF(S228:S632="",0, INDEX(Herbs!A:A,MATCH(S228,Herbs!B:B,0)))</f>
        <v>0</v>
      </c>
      <c r="V228" s="89" t="str">
        <f t="array" ref="V228">IF(S228="","", SWITCH(INDEX(Herbs!$A:$A,MATCH(S228,Herbs!$B:$B,0)),1,1,2,3,3,9,4,36,5,180,6,1080,0)*R228)</f>
        <v/>
      </c>
      <c r="W228" s="90" t="str">
        <f t="array" ref="W228">IF(S228="","",INDEX(Herbs!$C:$C,MATCH(S228,Herbs!$B:$B,0)))</f>
        <v/>
      </c>
    </row>
    <row r="229" ht="41.25" customHeight="1">
      <c r="C229" s="75"/>
      <c r="D229" s="85" t="str">
        <f>C228</f>
        <v>Gleaming Edge Elixir</v>
      </c>
      <c r="E229" s="85" t="s">
        <v>322</v>
      </c>
      <c r="F229" s="89"/>
      <c r="G229" s="91"/>
      <c r="H229" s="88" t="str">
        <f t="array" ref="H229">IF(G229="","",INDEX(Herbs!$J:$J,MATCH(G229,Herbs!$B:$B,0)))</f>
        <v/>
      </c>
      <c r="I229" s="13">
        <f t="array" ref="I229">IF(G229:G632="",0, INDEX(Herbs!A:A,MATCH(G229,Herbs!B:B,0)))</f>
        <v>0</v>
      </c>
      <c r="J229" s="89" t="str">
        <f t="array" ref="J229">IF(G229="","", SWITCH(INDEX(Herbs!$A:$A,MATCH(G229,Herbs!$B:$B,0)),1,1,2,3,3,9,4,36,5,180,6,1080,0)*F229)</f>
        <v/>
      </c>
      <c r="K229" s="90" t="str">
        <f t="array" ref="K229">IF(G229="","",INDEX(Herbs!$C:$C,MATCH(G229,Herbs!$B:$B,0)))</f>
        <v/>
      </c>
      <c r="L229" s="89"/>
      <c r="M229" s="91"/>
      <c r="N229" s="88" t="str">
        <f t="array" ref="N229">IF(M229="","",INDEX(Herbs!$J:$J,MATCH(M229,Herbs!$B:$B,0)))</f>
        <v/>
      </c>
      <c r="O229" s="88">
        <f t="array" ref="O229">IF(M229:M632="",0, INDEX(Herbs!A:A,MATCH(M229,Herbs!B:B,0)))</f>
        <v>0</v>
      </c>
      <c r="P229" s="89" t="str">
        <f t="array" ref="P229">IF(M229="","", SWITCH(INDEX(Herbs!$A:$A,MATCH(M229,Herbs!$B:$B,0)),1,1,2,3,3,9,4,36,5,180,6,1080,0)*L229)</f>
        <v/>
      </c>
      <c r="Q229" s="90" t="str">
        <f t="array" ref="Q229">IF(M229="","",INDEX(Herbs!$C:$C,MATCH(M229,Herbs!$B:$B,0)))</f>
        <v/>
      </c>
      <c r="R229" s="89"/>
      <c r="S229" s="91"/>
      <c r="T229" s="88" t="str">
        <f t="array" ref="T229">IF(S229="","",INDEX(Herbs!$J:$J,MATCH(S229,Herbs!$B:$B,0)))</f>
        <v/>
      </c>
      <c r="U229" s="88">
        <f t="array" ref="U229">IF(S229:S632="",0, INDEX(Herbs!A:A,MATCH(S229,Herbs!B:B,0)))</f>
        <v>0</v>
      </c>
      <c r="V229" s="89" t="str">
        <f t="array" ref="V229">IF(S229="","", SWITCH(INDEX(Herbs!$A:$A,MATCH(S229,Herbs!$B:$B,0)),1,1,2,3,3,9,4,36,5,180,6,1080,0)*R229)</f>
        <v/>
      </c>
      <c r="W229" s="90" t="str">
        <f t="array" ref="W229">IF(S229="","",INDEX(Herbs!$C:$C,MATCH(S229,Herbs!$B:$B,0)))</f>
        <v/>
      </c>
    </row>
    <row r="230" ht="41.25" customHeight="1">
      <c r="C230" s="75"/>
      <c r="D230" s="85" t="str">
        <f>C228</f>
        <v>Gleaming Edge Elixir</v>
      </c>
      <c r="E230" s="73" t="s">
        <v>323</v>
      </c>
      <c r="F230" s="86">
        <v>1.0</v>
      </c>
      <c r="G230" s="87" t="s">
        <v>346</v>
      </c>
      <c r="H230" s="88" t="str">
        <f t="array" ref="H230">IF(G230="","",INDEX(Herbs!$J:$J,MATCH(G230,Herbs!$B:$B,0)))</f>
        <v/>
      </c>
      <c r="I230" s="13">
        <f t="array" ref="I230">IF(G230:G632="",0, INDEX(Herbs!A:A,MATCH(G230,Herbs!B:B,0)))</f>
        <v>2</v>
      </c>
      <c r="J230" s="89">
        <f t="array" ref="J230">IF(G230="","", SWITCH(INDEX(Herbs!$A:$A,MATCH(G230,Herbs!$B:$B,0)),1,1,2,3,3,9,4,36,5,180,6,1080,0)*F230)</f>
        <v>3</v>
      </c>
      <c r="K230" s="90" t="str">
        <f t="array" ref="K230">IF(G230="","",INDEX(Herbs!$E:$E,MATCH(G230,Herbs!$B:$B,0)))</f>
        <v>Metal</v>
      </c>
      <c r="L230" s="89"/>
      <c r="M230" s="91"/>
      <c r="N230" s="88" t="str">
        <f t="array" ref="N230">IF(M230="","",INDEX(Herbs!$J:$J,MATCH(M230,Herbs!$B:$B,0)))</f>
        <v/>
      </c>
      <c r="O230" s="88">
        <f t="array" ref="O230">IF(M230:M632="",0, INDEX(Herbs!A:A,MATCH(M230,Herbs!B:B,0)))</f>
        <v>0</v>
      </c>
      <c r="P230" s="89" t="str">
        <f t="array" ref="P230">IF(M230="","", SWITCH(INDEX(Herbs!$A:$A,MATCH(M230,Herbs!$B:$B,0)),1,1,2,3,3,9,4,36,5,180,6,1080,0)*L230)</f>
        <v/>
      </c>
      <c r="Q230" s="90" t="str">
        <f t="array" ref="Q230">IF(M230="","",INDEX(Herbs!$E:$E,MATCH(M230,Herbs!$B:$B,0)))</f>
        <v/>
      </c>
      <c r="R230" s="89"/>
      <c r="S230" s="91"/>
      <c r="T230" s="88" t="str">
        <f t="array" ref="T230">IF(S230="","",INDEX(Herbs!$J:$J,MATCH(S230,Herbs!$B:$B,0)))</f>
        <v/>
      </c>
      <c r="U230" s="88">
        <f t="array" ref="U230">IF(S230:S632="",0, INDEX(Herbs!A:A,MATCH(S230,Herbs!B:B,0)))</f>
        <v>0</v>
      </c>
      <c r="V230" s="89" t="str">
        <f t="array" ref="V230">IF(S230="","", SWITCH(INDEX(Herbs!$A:$A,MATCH(S230,Herbs!$B:$B,0)),1,1,2,3,3,9,4,36,5,180,6,1080,0)*R230)</f>
        <v/>
      </c>
      <c r="W230" s="90" t="str">
        <f t="array" ref="W230">IF(S230="","",INDEX(Herbs!$E:$E,MATCH(S230,Herbs!$B:$B,0)))</f>
        <v/>
      </c>
    </row>
    <row r="231" ht="41.25" customHeight="1">
      <c r="C231" s="75"/>
      <c r="D231" s="85" t="str">
        <f>C228</f>
        <v>Gleaming Edge Elixir</v>
      </c>
      <c r="E231" s="73" t="s">
        <v>325</v>
      </c>
      <c r="F231" s="86">
        <v>1.0</v>
      </c>
      <c r="G231" s="87" t="s">
        <v>343</v>
      </c>
      <c r="H231" s="88" t="str">
        <f t="array" ref="H231">IF(G231="","",INDEX(Herbs!$J:$J,MATCH(G231,Herbs!$B:$B,0)))</f>
        <v/>
      </c>
      <c r="I231" s="13">
        <f t="array" ref="I231">IF(G231:G632="",0, INDEX(Herbs!A:A,MATCH(G231,Herbs!B:B,0)))</f>
        <v>2</v>
      </c>
      <c r="J231" s="89">
        <f t="array" ref="J231">IF(G231="","", SWITCH(INDEX(Herbs!$A:$A,MATCH(G231,Herbs!$B:$B,0)),1,1,2,3,3,9,4,36,5,180,6,1080,0)*F231)</f>
        <v>3</v>
      </c>
      <c r="K231" s="90" t="str">
        <f t="array" ref="K231">IF(G231="","",INDEX(Herbs!$E:$E,MATCH(G231,Herbs!$B:$B,0)))</f>
        <v>Chaos</v>
      </c>
      <c r="L231" s="89"/>
      <c r="M231" s="91"/>
      <c r="N231" s="88" t="str">
        <f t="array" ref="N231">IF(M231="","",INDEX(Herbs!$J:$J,MATCH(M231,Herbs!$B:$B,0)))</f>
        <v/>
      </c>
      <c r="O231" s="88">
        <f t="array" ref="O231">IF(M231:M632="",0, INDEX(Herbs!A:A,MATCH(M231,Herbs!B:B,0)))</f>
        <v>0</v>
      </c>
      <c r="P231" s="89" t="str">
        <f t="array" ref="P231">IF(M231="","", SWITCH(INDEX(Herbs!$A:$A,MATCH(M231,Herbs!$B:$B,0)),1,1,2,3,3,9,4,36,5,180,6,1080,0)*L231)</f>
        <v/>
      </c>
      <c r="Q231" s="90" t="str">
        <f t="array" ref="Q231">IF(M231="","",INDEX(Herbs!$E:$E,MATCH(M231,Herbs!$B:$B,0)))</f>
        <v/>
      </c>
      <c r="R231" s="89"/>
      <c r="S231" s="91"/>
      <c r="T231" s="88" t="str">
        <f t="array" ref="T231">IF(S231="","",INDEX(Herbs!$J:$J,MATCH(S231,Herbs!$B:$B,0)))</f>
        <v/>
      </c>
      <c r="U231" s="88">
        <f t="array" ref="U231">IF(S231:S632="",0, INDEX(Herbs!A:A,MATCH(S231,Herbs!B:B,0)))</f>
        <v>0</v>
      </c>
      <c r="V231" s="89" t="str">
        <f t="array" ref="V231">IF(S231="","", SWITCH(INDEX(Herbs!$A:$A,MATCH(S231,Herbs!$B:$B,0)),1,1,2,3,3,9,4,36,5,180,6,1080,0)*R231)</f>
        <v/>
      </c>
      <c r="W231" s="90" t="str">
        <f t="array" ref="W231">IF(S231="","",INDEX(Herbs!$E:$E,MATCH(S231,Herbs!$B:$B,0)))</f>
        <v/>
      </c>
    </row>
    <row r="232" ht="41.25" customHeight="1">
      <c r="A232" s="92"/>
      <c r="B232" s="92"/>
      <c r="C232" s="93"/>
      <c r="D232" s="94" t="str">
        <f>C228</f>
        <v>Gleaming Edge Elixir</v>
      </c>
      <c r="E232" s="95" t="s">
        <v>326</v>
      </c>
      <c r="F232" s="96">
        <v>1.0</v>
      </c>
      <c r="G232" s="97" t="s">
        <v>344</v>
      </c>
      <c r="H232" s="98" t="str">
        <f t="array" ref="H232">IF(G232="","",INDEX(Herbs!$J:$J,MATCH(G232,Herbs!$B:$B,0)))</f>
        <v/>
      </c>
      <c r="I232" s="99">
        <f t="array" ref="I232">IF(G232:G632="",0, INDEX(Herbs!A:A,MATCH(G232,Herbs!B:B,0)))</f>
        <v>2</v>
      </c>
      <c r="J232" s="100">
        <f t="array" ref="J232">IF(G232="","", SWITCH(INDEX(Herbs!$A:$A,MATCH(G232,Herbs!$B:$B,0)),1,1,2,3,3,9,4,36,5,180,6,1080,0)*F232)</f>
        <v>3</v>
      </c>
      <c r="K232" s="101" t="str">
        <f t="array" ref="K232">IF(G232="","",INDEX(Herbs!$G:$G,MATCH(G232,Herbs!$B:$B,0)))</f>
        <v>Cold</v>
      </c>
      <c r="L232" s="100"/>
      <c r="M232" s="97"/>
      <c r="N232" s="98" t="str">
        <f t="array" ref="N232">IF(M232="","",INDEX(Herbs!$J:$J,MATCH(M232,Herbs!$B:$B,0)))</f>
        <v/>
      </c>
      <c r="O232" s="98">
        <f t="array" ref="O232">IF(M232:M632="",0, INDEX(Herbs!A:A,MATCH(M232,Herbs!B:B,0)))</f>
        <v>0</v>
      </c>
      <c r="P232" s="100" t="str">
        <f t="array" ref="P232">IF(M232="","", SWITCH(INDEX(Herbs!$A:$A,MATCH(M232,Herbs!$B:$B,0)),1,1,2,3,3,9,4,36,5,180,6,1080,0)*L232)</f>
        <v/>
      </c>
      <c r="Q232" s="101" t="str">
        <f t="array" ref="Q232">IF(M232="","",INDEX(Herbs!$G:$G,MATCH(M232,Herbs!$B:$B,0)))</f>
        <v/>
      </c>
      <c r="R232" s="100"/>
      <c r="S232" s="97"/>
      <c r="T232" s="98" t="str">
        <f t="array" ref="T232">IF(S232="","",INDEX(Herbs!$J:$J,MATCH(S232,Herbs!$B:$B,0)))</f>
        <v/>
      </c>
      <c r="U232" s="98">
        <f t="array" ref="U232">IF(S232:S632="",0, INDEX(Herbs!A:A,MATCH(S232,Herbs!B:B,0)))</f>
        <v>0</v>
      </c>
      <c r="V232" s="100" t="str">
        <f t="array" ref="V232">IF(S232="","", SWITCH(INDEX(Herbs!$A:$A,MATCH(S232,Herbs!$B:$B,0)),1,1,2,3,3,9,4,36,5,180,6,1080,0)*R232)</f>
        <v/>
      </c>
      <c r="W232" s="101" t="str">
        <f t="array" ref="W232">IF(S232="","",INDEX(Herbs!$G:$G,MATCH(S232,Herbs!$B:$B,0)))</f>
        <v/>
      </c>
    </row>
    <row r="233" ht="41.25" customHeight="1">
      <c r="A233" s="82" t="s">
        <v>50</v>
      </c>
      <c r="B233" s="83">
        <v>2.0</v>
      </c>
      <c r="C233" s="84" t="s">
        <v>60</v>
      </c>
      <c r="D233" s="85" t="str">
        <f>C233</f>
        <v>Thriving Vine Elixir</v>
      </c>
      <c r="E233" s="85" t="s">
        <v>320</v>
      </c>
      <c r="F233" s="86">
        <v>1.0</v>
      </c>
      <c r="G233" s="87" t="s">
        <v>321</v>
      </c>
      <c r="H233" s="88" t="str">
        <f t="array" ref="H233">IF(G233="","",INDEX(Herbs!$J:$J,MATCH(G233,Herbs!$B:$B,0)))</f>
        <v/>
      </c>
      <c r="I233" s="13">
        <f t="array" ref="I233">IF(G233:G632="",0, INDEX(Herbs!A:A,MATCH(G233,Herbs!B:B,0)))</f>
        <v>2</v>
      </c>
      <c r="J233" s="89">
        <f t="array" ref="J233">IF(G233="","", SWITCH(INDEX(Herbs!$A:$A,MATCH(G233,Herbs!$B:$B,0)),1,1,2,3,3,9,4,36,5,180,6,1080,0)*F233)</f>
        <v>3</v>
      </c>
      <c r="K233" s="90" t="str">
        <f t="array" ref="K233">IF(G233="","",INDEX(Herbs!$C:$C,MATCH(G233,Herbs!$B:$B,0)))</f>
        <v>Agitating</v>
      </c>
      <c r="L233" s="89"/>
      <c r="M233" s="91"/>
      <c r="N233" s="88" t="str">
        <f t="array" ref="N233">IF(M233="","",INDEX(Herbs!$J:$J,MATCH(M233,Herbs!$B:$B,0)))</f>
        <v/>
      </c>
      <c r="O233" s="88">
        <f t="array" ref="O233">IF(M233:M632="",0, INDEX(Herbs!A:A,MATCH(M233,Herbs!B:B,0)))</f>
        <v>0</v>
      </c>
      <c r="P233" s="89" t="str">
        <f t="array" ref="P233">IF(M233="","", SWITCH(INDEX(Herbs!$A:$A,MATCH(M233,Herbs!$B:$B,0)),1,1,2,3,3,9,4,36,5,180,6,1080,0)*L233)</f>
        <v/>
      </c>
      <c r="Q233" s="90" t="str">
        <f t="array" ref="Q233">IF(M233="","",INDEX(Herbs!$C:$C,MATCH(M233,Herbs!$B:$B,0)))</f>
        <v/>
      </c>
      <c r="R233" s="89"/>
      <c r="S233" s="91"/>
      <c r="T233" s="88" t="str">
        <f t="array" ref="T233">IF(S233="","",INDEX(Herbs!$J:$J,MATCH(S233,Herbs!$B:$B,0)))</f>
        <v/>
      </c>
      <c r="U233" s="88">
        <f t="array" ref="U233">IF(S233:S632="",0, INDEX(Herbs!A:A,MATCH(S233,Herbs!B:B,0)))</f>
        <v>0</v>
      </c>
      <c r="V233" s="89" t="str">
        <f t="array" ref="V233">IF(S233="","", SWITCH(INDEX(Herbs!$A:$A,MATCH(S233,Herbs!$B:$B,0)),1,1,2,3,3,9,4,36,5,180,6,1080,0)*R233)</f>
        <v/>
      </c>
      <c r="W233" s="90" t="str">
        <f t="array" ref="W233">IF(S233="","",INDEX(Herbs!$C:$C,MATCH(S233,Herbs!$B:$B,0)))</f>
        <v/>
      </c>
    </row>
    <row r="234" ht="41.25" customHeight="1">
      <c r="C234" s="75"/>
      <c r="D234" s="85" t="str">
        <f>C233</f>
        <v>Thriving Vine Elixir</v>
      </c>
      <c r="E234" s="85" t="s">
        <v>322</v>
      </c>
      <c r="F234" s="89"/>
      <c r="G234" s="91"/>
      <c r="H234" s="88" t="str">
        <f t="array" ref="H234">IF(G234="","",INDEX(Herbs!$J:$J,MATCH(G234,Herbs!$B:$B,0)))</f>
        <v/>
      </c>
      <c r="I234" s="13">
        <f t="array" ref="I234">IF(G234:G632="",0, INDEX(Herbs!A:A,MATCH(G234,Herbs!B:B,0)))</f>
        <v>0</v>
      </c>
      <c r="J234" s="89" t="str">
        <f t="array" ref="J234">IF(G234="","", SWITCH(INDEX(Herbs!$A:$A,MATCH(G234,Herbs!$B:$B,0)),1,1,2,3,3,9,4,36,5,180,6,1080,0)*F234)</f>
        <v/>
      </c>
      <c r="K234" s="90" t="str">
        <f t="array" ref="K234">IF(G234="","",INDEX(Herbs!$C:$C,MATCH(G234,Herbs!$B:$B,0)))</f>
        <v/>
      </c>
      <c r="L234" s="89"/>
      <c r="M234" s="91"/>
      <c r="N234" s="88" t="str">
        <f t="array" ref="N234">IF(M234="","",INDEX(Herbs!$J:$J,MATCH(M234,Herbs!$B:$B,0)))</f>
        <v/>
      </c>
      <c r="O234" s="88">
        <f t="array" ref="O234">IF(M234:M632="",0, INDEX(Herbs!A:A,MATCH(M234,Herbs!B:B,0)))</f>
        <v>0</v>
      </c>
      <c r="P234" s="89" t="str">
        <f t="array" ref="P234">IF(M234="","", SWITCH(INDEX(Herbs!$A:$A,MATCH(M234,Herbs!$B:$B,0)),1,1,2,3,3,9,4,36,5,180,6,1080,0)*L234)</f>
        <v/>
      </c>
      <c r="Q234" s="90" t="str">
        <f t="array" ref="Q234">IF(M234="","",INDEX(Herbs!$C:$C,MATCH(M234,Herbs!$B:$B,0)))</f>
        <v/>
      </c>
      <c r="R234" s="89"/>
      <c r="S234" s="91"/>
      <c r="T234" s="88" t="str">
        <f t="array" ref="T234">IF(S234="","",INDEX(Herbs!$J:$J,MATCH(S234,Herbs!$B:$B,0)))</f>
        <v/>
      </c>
      <c r="U234" s="88">
        <f t="array" ref="U234">IF(S234:S632="",0, INDEX(Herbs!A:A,MATCH(S234,Herbs!B:B,0)))</f>
        <v>0</v>
      </c>
      <c r="V234" s="89" t="str">
        <f t="array" ref="V234">IF(S234="","", SWITCH(INDEX(Herbs!$A:$A,MATCH(S234,Herbs!$B:$B,0)),1,1,2,3,3,9,4,36,5,180,6,1080,0)*R234)</f>
        <v/>
      </c>
      <c r="W234" s="90" t="str">
        <f t="array" ref="W234">IF(S234="","",INDEX(Herbs!$C:$C,MATCH(S234,Herbs!$B:$B,0)))</f>
        <v/>
      </c>
    </row>
    <row r="235" ht="41.25" customHeight="1">
      <c r="C235" s="75"/>
      <c r="D235" s="85" t="str">
        <f>C233</f>
        <v>Thriving Vine Elixir</v>
      </c>
      <c r="E235" s="73" t="s">
        <v>323</v>
      </c>
      <c r="F235" s="86">
        <v>1.0</v>
      </c>
      <c r="G235" s="87" t="s">
        <v>348</v>
      </c>
      <c r="H235" s="88" t="str">
        <f t="array" ref="H235">IF(G235="","",INDEX(Herbs!$J:$J,MATCH(G235,Herbs!$B:$B,0)))</f>
        <v/>
      </c>
      <c r="I235" s="13">
        <f t="array" ref="I235">IF(G235:G632="",0, INDEX(Herbs!A:A,MATCH(G235,Herbs!B:B,0)))</f>
        <v>2</v>
      </c>
      <c r="J235" s="89">
        <f t="array" ref="J235">IF(G235="","", SWITCH(INDEX(Herbs!$A:$A,MATCH(G235,Herbs!$B:$B,0)),1,1,2,3,3,9,4,36,5,180,6,1080,0)*F235)</f>
        <v>3</v>
      </c>
      <c r="K235" s="90" t="str">
        <f t="array" ref="K235">IF(G235="","",INDEX(Herbs!$E:$E,MATCH(G235,Herbs!$B:$B,0)))</f>
        <v>Wood</v>
      </c>
      <c r="L235" s="89"/>
      <c r="M235" s="91"/>
      <c r="N235" s="88" t="str">
        <f t="array" ref="N235">IF(M235="","",INDEX(Herbs!$J:$J,MATCH(M235,Herbs!$B:$B,0)))</f>
        <v/>
      </c>
      <c r="O235" s="88">
        <f t="array" ref="O235">IF(M235:M632="",0, INDEX(Herbs!A:A,MATCH(M235,Herbs!B:B,0)))</f>
        <v>0</v>
      </c>
      <c r="P235" s="89" t="str">
        <f t="array" ref="P235">IF(M235="","", SWITCH(INDEX(Herbs!$A:$A,MATCH(M235,Herbs!$B:$B,0)),1,1,2,3,3,9,4,36,5,180,6,1080,0)*L235)</f>
        <v/>
      </c>
      <c r="Q235" s="90" t="str">
        <f t="array" ref="Q235">IF(M235="","",INDEX(Herbs!$E:$E,MATCH(M235,Herbs!$B:$B,0)))</f>
        <v/>
      </c>
      <c r="R235" s="89"/>
      <c r="S235" s="91"/>
      <c r="T235" s="88" t="str">
        <f t="array" ref="T235">IF(S235="","",INDEX(Herbs!$J:$J,MATCH(S235,Herbs!$B:$B,0)))</f>
        <v/>
      </c>
      <c r="U235" s="88">
        <f t="array" ref="U235">IF(S235:S632="",0, INDEX(Herbs!A:A,MATCH(S235,Herbs!B:B,0)))</f>
        <v>0</v>
      </c>
      <c r="V235" s="89" t="str">
        <f t="array" ref="V235">IF(S235="","", SWITCH(INDEX(Herbs!$A:$A,MATCH(S235,Herbs!$B:$B,0)),1,1,2,3,3,9,4,36,5,180,6,1080,0)*R235)</f>
        <v/>
      </c>
      <c r="W235" s="90" t="str">
        <f t="array" ref="W235">IF(S235="","",INDEX(Herbs!$E:$E,MATCH(S235,Herbs!$B:$B,0)))</f>
        <v/>
      </c>
    </row>
    <row r="236" ht="41.25" customHeight="1">
      <c r="C236" s="75"/>
      <c r="D236" s="85" t="str">
        <f>C233</f>
        <v>Thriving Vine Elixir</v>
      </c>
      <c r="E236" s="73" t="s">
        <v>325</v>
      </c>
      <c r="F236" s="86">
        <v>1.0</v>
      </c>
      <c r="G236" s="87" t="s">
        <v>343</v>
      </c>
      <c r="H236" s="88" t="str">
        <f t="array" ref="H236">IF(G236="","",INDEX(Herbs!$J:$J,MATCH(G236,Herbs!$B:$B,0)))</f>
        <v/>
      </c>
      <c r="I236" s="13">
        <f t="array" ref="I236">IF(G236:G632="",0, INDEX(Herbs!A:A,MATCH(G236,Herbs!B:B,0)))</f>
        <v>2</v>
      </c>
      <c r="J236" s="89">
        <f t="array" ref="J236">IF(G236="","", SWITCH(INDEX(Herbs!$A:$A,MATCH(G236,Herbs!$B:$B,0)),1,1,2,3,3,9,4,36,5,180,6,1080,0)*F236)</f>
        <v>3</v>
      </c>
      <c r="K236" s="90" t="str">
        <f t="array" ref="K236">IF(G236="","",INDEX(Herbs!$E:$E,MATCH(G236,Herbs!$B:$B,0)))</f>
        <v>Chaos</v>
      </c>
      <c r="L236" s="89"/>
      <c r="M236" s="91"/>
      <c r="N236" s="88" t="str">
        <f t="array" ref="N236">IF(M236="","",INDEX(Herbs!$J:$J,MATCH(M236,Herbs!$B:$B,0)))</f>
        <v/>
      </c>
      <c r="O236" s="88">
        <f t="array" ref="O236">IF(M236:M632="",0, INDEX(Herbs!A:A,MATCH(M236,Herbs!B:B,0)))</f>
        <v>0</v>
      </c>
      <c r="P236" s="89" t="str">
        <f t="array" ref="P236">IF(M236="","", SWITCH(INDEX(Herbs!$A:$A,MATCH(M236,Herbs!$B:$B,0)),1,1,2,3,3,9,4,36,5,180,6,1080,0)*L236)</f>
        <v/>
      </c>
      <c r="Q236" s="90" t="str">
        <f t="array" ref="Q236">IF(M236="","",INDEX(Herbs!$E:$E,MATCH(M236,Herbs!$B:$B,0)))</f>
        <v/>
      </c>
      <c r="R236" s="89"/>
      <c r="S236" s="91"/>
      <c r="T236" s="88" t="str">
        <f t="array" ref="T236">IF(S236="","",INDEX(Herbs!$J:$J,MATCH(S236,Herbs!$B:$B,0)))</f>
        <v/>
      </c>
      <c r="U236" s="88">
        <f t="array" ref="U236">IF(S236:S632="",0, INDEX(Herbs!A:A,MATCH(S236,Herbs!B:B,0)))</f>
        <v>0</v>
      </c>
      <c r="V236" s="89" t="str">
        <f t="array" ref="V236">IF(S236="","", SWITCH(INDEX(Herbs!$A:$A,MATCH(S236,Herbs!$B:$B,0)),1,1,2,3,3,9,4,36,5,180,6,1080,0)*R236)</f>
        <v/>
      </c>
      <c r="W236" s="90" t="str">
        <f t="array" ref="W236">IF(S236="","",INDEX(Herbs!$E:$E,MATCH(S236,Herbs!$B:$B,0)))</f>
        <v/>
      </c>
    </row>
    <row r="237" ht="41.25" customHeight="1">
      <c r="A237" s="92"/>
      <c r="B237" s="92"/>
      <c r="C237" s="93"/>
      <c r="D237" s="94" t="str">
        <f>C233</f>
        <v>Thriving Vine Elixir</v>
      </c>
      <c r="E237" s="95" t="s">
        <v>326</v>
      </c>
      <c r="F237" s="96">
        <v>1.0</v>
      </c>
      <c r="G237" s="97" t="s">
        <v>344</v>
      </c>
      <c r="H237" s="98" t="str">
        <f t="array" ref="H237">IF(G237="","",INDEX(Herbs!$J:$J,MATCH(G237,Herbs!$B:$B,0)))</f>
        <v/>
      </c>
      <c r="I237" s="99">
        <f t="array" ref="I237">IF(G237:G632="",0, INDEX(Herbs!A:A,MATCH(G237,Herbs!B:B,0)))</f>
        <v>2</v>
      </c>
      <c r="J237" s="100">
        <f t="array" ref="J237">IF(G237="","", SWITCH(INDEX(Herbs!$A:$A,MATCH(G237,Herbs!$B:$B,0)),1,1,2,3,3,9,4,36,5,180,6,1080,0)*F237)</f>
        <v>3</v>
      </c>
      <c r="K237" s="101" t="str">
        <f t="array" ref="K237">IF(G237="","",INDEX(Herbs!$G:$G,MATCH(G237,Herbs!$B:$B,0)))</f>
        <v>Cold</v>
      </c>
      <c r="L237" s="100"/>
      <c r="M237" s="97"/>
      <c r="N237" s="98" t="str">
        <f t="array" ref="N237">IF(M237="","",INDEX(Herbs!$J:$J,MATCH(M237,Herbs!$B:$B,0)))</f>
        <v/>
      </c>
      <c r="O237" s="98">
        <f t="array" ref="O237">IF(M237:M632="",0, INDEX(Herbs!A:A,MATCH(M237,Herbs!B:B,0)))</f>
        <v>0</v>
      </c>
      <c r="P237" s="100" t="str">
        <f t="array" ref="P237">IF(M237="","", SWITCH(INDEX(Herbs!$A:$A,MATCH(M237,Herbs!$B:$B,0)),1,1,2,3,3,9,4,36,5,180,6,1080,0)*L237)</f>
        <v/>
      </c>
      <c r="Q237" s="101" t="str">
        <f t="array" ref="Q237">IF(M237="","",INDEX(Herbs!$G:$G,MATCH(M237,Herbs!$B:$B,0)))</f>
        <v/>
      </c>
      <c r="R237" s="100"/>
      <c r="S237" s="97"/>
      <c r="T237" s="98" t="str">
        <f t="array" ref="T237">IF(S237="","",INDEX(Herbs!$J:$J,MATCH(S237,Herbs!$B:$B,0)))</f>
        <v/>
      </c>
      <c r="U237" s="98">
        <f t="array" ref="U237">IF(S237:S632="",0, INDEX(Herbs!A:A,MATCH(S237,Herbs!B:B,0)))</f>
        <v>0</v>
      </c>
      <c r="V237" s="100" t="str">
        <f t="array" ref="V237">IF(S237="","", SWITCH(INDEX(Herbs!$A:$A,MATCH(S237,Herbs!$B:$B,0)),1,1,2,3,3,9,4,36,5,180,6,1080,0)*R237)</f>
        <v/>
      </c>
      <c r="W237" s="101" t="str">
        <f t="array" ref="W237">IF(S237="","",INDEX(Herbs!$G:$G,MATCH(S237,Herbs!$B:$B,0)))</f>
        <v/>
      </c>
    </row>
    <row r="238" ht="41.25" customHeight="1">
      <c r="A238" s="82" t="s">
        <v>50</v>
      </c>
      <c r="B238" s="83">
        <v>2.0</v>
      </c>
      <c r="C238" s="84" t="s">
        <v>52</v>
      </c>
      <c r="D238" s="85" t="str">
        <f>C238</f>
        <v>Unmoving Stone Elixir</v>
      </c>
      <c r="E238" s="85" t="s">
        <v>320</v>
      </c>
      <c r="F238" s="86">
        <v>1.0</v>
      </c>
      <c r="G238" s="87" t="s">
        <v>321</v>
      </c>
      <c r="H238" s="88" t="str">
        <f t="array" ref="H238">IF(G238="","",INDEX(Herbs!$J:$J,MATCH(G238,Herbs!$B:$B,0)))</f>
        <v/>
      </c>
      <c r="I238" s="13">
        <f t="array" ref="I238">IF(G238:G632="",0, INDEX(Herbs!A:A,MATCH(G238,Herbs!B:B,0)))</f>
        <v>2</v>
      </c>
      <c r="J238" s="89">
        <f t="array" ref="J238">IF(G238="","", SWITCH(INDEX(Herbs!$A:$A,MATCH(G238,Herbs!$B:$B,0)),1,1,2,3,3,9,4,36,5,180,6,1080,0)*F238)</f>
        <v>3</v>
      </c>
      <c r="K238" s="90" t="str">
        <f t="array" ref="K238">IF(G238="","",INDEX(Herbs!$C:$C,MATCH(G238,Herbs!$B:$B,0)))</f>
        <v>Agitating</v>
      </c>
      <c r="L238" s="89"/>
      <c r="M238" s="91"/>
      <c r="N238" s="88" t="str">
        <f t="array" ref="N238">IF(M238="","",INDEX(Herbs!$J:$J,MATCH(M238,Herbs!$B:$B,0)))</f>
        <v/>
      </c>
      <c r="O238" s="88">
        <f t="array" ref="O238">IF(M238:M632="",0, INDEX(Herbs!A:A,MATCH(M238,Herbs!B:B,0)))</f>
        <v>0</v>
      </c>
      <c r="P238" s="89" t="str">
        <f t="array" ref="P238">IF(M238="","", SWITCH(INDEX(Herbs!$A:$A,MATCH(M238,Herbs!$B:$B,0)),1,1,2,3,3,9,4,36,5,180,6,1080,0)*L238)</f>
        <v/>
      </c>
      <c r="Q238" s="90" t="str">
        <f t="array" ref="Q238">IF(M238="","",INDEX(Herbs!$C:$C,MATCH(M238,Herbs!$B:$B,0)))</f>
        <v/>
      </c>
      <c r="R238" s="89"/>
      <c r="S238" s="91"/>
      <c r="T238" s="88" t="str">
        <f t="array" ref="T238">IF(S238="","",INDEX(Herbs!$J:$J,MATCH(S238,Herbs!$B:$B,0)))</f>
        <v/>
      </c>
      <c r="U238" s="88">
        <f t="array" ref="U238">IF(S238:S632="",0, INDEX(Herbs!A:A,MATCH(S238,Herbs!B:B,0)))</f>
        <v>0</v>
      </c>
      <c r="V238" s="89" t="str">
        <f t="array" ref="V238">IF(S238="","", SWITCH(INDEX(Herbs!$A:$A,MATCH(S238,Herbs!$B:$B,0)),1,1,2,3,3,9,4,36,5,180,6,1080,0)*R238)</f>
        <v/>
      </c>
      <c r="W238" s="90" t="str">
        <f t="array" ref="W238">IF(S238="","",INDEX(Herbs!$C:$C,MATCH(S238,Herbs!$B:$B,0)))</f>
        <v/>
      </c>
    </row>
    <row r="239" ht="41.25" customHeight="1">
      <c r="C239" s="75"/>
      <c r="D239" s="85" t="str">
        <f>C238</f>
        <v>Unmoving Stone Elixir</v>
      </c>
      <c r="E239" s="85" t="s">
        <v>322</v>
      </c>
      <c r="F239" s="89"/>
      <c r="G239" s="91"/>
      <c r="H239" s="88" t="str">
        <f t="array" ref="H239">IF(G239="","",INDEX(Herbs!$J:$J,MATCH(G239,Herbs!$B:$B,0)))</f>
        <v/>
      </c>
      <c r="I239" s="13">
        <f t="array" ref="I239">IF(G239:G632="",0, INDEX(Herbs!A:A,MATCH(G239,Herbs!B:B,0)))</f>
        <v>0</v>
      </c>
      <c r="J239" s="89" t="str">
        <f t="array" ref="J239">IF(G239="","", SWITCH(INDEX(Herbs!$A:$A,MATCH(G239,Herbs!$B:$B,0)),1,1,2,3,3,9,4,36,5,180,6,1080,0)*F239)</f>
        <v/>
      </c>
      <c r="K239" s="90" t="str">
        <f t="array" ref="K239">IF(G239="","",INDEX(Herbs!$C:$C,MATCH(G239,Herbs!$B:$B,0)))</f>
        <v/>
      </c>
      <c r="L239" s="89"/>
      <c r="M239" s="91"/>
      <c r="N239" s="88" t="str">
        <f t="array" ref="N239">IF(M239="","",INDEX(Herbs!$J:$J,MATCH(M239,Herbs!$B:$B,0)))</f>
        <v/>
      </c>
      <c r="O239" s="88">
        <f t="array" ref="O239">IF(M239:M632="",0, INDEX(Herbs!A:A,MATCH(M239,Herbs!B:B,0)))</f>
        <v>0</v>
      </c>
      <c r="P239" s="89" t="str">
        <f t="array" ref="P239">IF(M239="","", SWITCH(INDEX(Herbs!$A:$A,MATCH(M239,Herbs!$B:$B,0)),1,1,2,3,3,9,4,36,5,180,6,1080,0)*L239)</f>
        <v/>
      </c>
      <c r="Q239" s="90" t="str">
        <f t="array" ref="Q239">IF(M239="","",INDEX(Herbs!$C:$C,MATCH(M239,Herbs!$B:$B,0)))</f>
        <v/>
      </c>
      <c r="R239" s="89"/>
      <c r="S239" s="91"/>
      <c r="T239" s="88" t="str">
        <f t="array" ref="T239">IF(S239="","",INDEX(Herbs!$J:$J,MATCH(S239,Herbs!$B:$B,0)))</f>
        <v/>
      </c>
      <c r="U239" s="88">
        <f t="array" ref="U239">IF(S239:S632="",0, INDEX(Herbs!A:A,MATCH(S239,Herbs!B:B,0)))</f>
        <v>0</v>
      </c>
      <c r="V239" s="89" t="str">
        <f t="array" ref="V239">IF(S239="","", SWITCH(INDEX(Herbs!$A:$A,MATCH(S239,Herbs!$B:$B,0)),1,1,2,3,3,9,4,36,5,180,6,1080,0)*R239)</f>
        <v/>
      </c>
      <c r="W239" s="90" t="str">
        <f t="array" ref="W239">IF(S239="","",INDEX(Herbs!$C:$C,MATCH(S239,Herbs!$B:$B,0)))</f>
        <v/>
      </c>
    </row>
    <row r="240" ht="41.25" customHeight="1">
      <c r="C240" s="75"/>
      <c r="D240" s="85" t="str">
        <f>C238</f>
        <v>Unmoving Stone Elixir</v>
      </c>
      <c r="E240" s="73" t="s">
        <v>323</v>
      </c>
      <c r="F240" s="86">
        <v>1.0</v>
      </c>
      <c r="G240" s="87" t="s">
        <v>342</v>
      </c>
      <c r="H240" s="88" t="str">
        <f t="array" ref="H240">IF(G240="","",INDEX(Herbs!$J:$J,MATCH(G240,Herbs!$B:$B,0)))</f>
        <v/>
      </c>
      <c r="I240" s="13">
        <f t="array" ref="I240">IF(G240:G632="",0, INDEX(Herbs!A:A,MATCH(G240,Herbs!B:B,0)))</f>
        <v>2</v>
      </c>
      <c r="J240" s="89">
        <f t="array" ref="J240">IF(G240="","", SWITCH(INDEX(Herbs!$A:$A,MATCH(G240,Herbs!$B:$B,0)),1,1,2,3,3,9,4,36,5,180,6,1080,0)*F240)</f>
        <v>3</v>
      </c>
      <c r="K240" s="90" t="str">
        <f t="array" ref="K240">IF(G240="","",INDEX(Herbs!$E:$E,MATCH(G240,Herbs!$B:$B,0)))</f>
        <v>Earth</v>
      </c>
      <c r="L240" s="89"/>
      <c r="M240" s="91"/>
      <c r="N240" s="88" t="str">
        <f t="array" ref="N240">IF(M240="","",INDEX(Herbs!$J:$J,MATCH(M240,Herbs!$B:$B,0)))</f>
        <v/>
      </c>
      <c r="O240" s="88">
        <f t="array" ref="O240">IF(M240:M632="",0, INDEX(Herbs!A:A,MATCH(M240,Herbs!B:B,0)))</f>
        <v>0</v>
      </c>
      <c r="P240" s="89" t="str">
        <f t="array" ref="P240">IF(M240="","", SWITCH(INDEX(Herbs!$A:$A,MATCH(M240,Herbs!$B:$B,0)),1,1,2,3,3,9,4,36,5,180,6,1080,0)*L240)</f>
        <v/>
      </c>
      <c r="Q240" s="90" t="str">
        <f t="array" ref="Q240">IF(M240="","",INDEX(Herbs!$E:$E,MATCH(M240,Herbs!$B:$B,0)))</f>
        <v/>
      </c>
      <c r="R240" s="89"/>
      <c r="S240" s="91"/>
      <c r="T240" s="88" t="str">
        <f t="array" ref="T240">IF(S240="","",INDEX(Herbs!$J:$J,MATCH(S240,Herbs!$B:$B,0)))</f>
        <v/>
      </c>
      <c r="U240" s="88">
        <f t="array" ref="U240">IF(S240:S632="",0, INDEX(Herbs!A:A,MATCH(S240,Herbs!B:B,0)))</f>
        <v>0</v>
      </c>
      <c r="V240" s="89" t="str">
        <f t="array" ref="V240">IF(S240="","", SWITCH(INDEX(Herbs!$A:$A,MATCH(S240,Herbs!$B:$B,0)),1,1,2,3,3,9,4,36,5,180,6,1080,0)*R240)</f>
        <v/>
      </c>
      <c r="W240" s="90" t="str">
        <f t="array" ref="W240">IF(S240="","",INDEX(Herbs!$E:$E,MATCH(S240,Herbs!$B:$B,0)))</f>
        <v/>
      </c>
    </row>
    <row r="241" ht="41.25" customHeight="1">
      <c r="C241" s="75"/>
      <c r="D241" s="85" t="str">
        <f>C238</f>
        <v>Unmoving Stone Elixir</v>
      </c>
      <c r="E241" s="73" t="s">
        <v>325</v>
      </c>
      <c r="F241" s="86">
        <v>1.0</v>
      </c>
      <c r="G241" s="87" t="s">
        <v>343</v>
      </c>
      <c r="H241" s="88" t="str">
        <f t="array" ref="H241">IF(G241="","",INDEX(Herbs!$J:$J,MATCH(G241,Herbs!$B:$B,0)))</f>
        <v/>
      </c>
      <c r="I241" s="13">
        <f t="array" ref="I241">IF(G241:G632="",0, INDEX(Herbs!A:A,MATCH(G241,Herbs!B:B,0)))</f>
        <v>2</v>
      </c>
      <c r="J241" s="89">
        <f t="array" ref="J241">IF(G241="","", SWITCH(INDEX(Herbs!$A:$A,MATCH(G241,Herbs!$B:$B,0)),1,1,2,3,3,9,4,36,5,180,6,1080,0)*F241)</f>
        <v>3</v>
      </c>
      <c r="K241" s="90" t="str">
        <f t="array" ref="K241">IF(G241="","",INDEX(Herbs!$E:$E,MATCH(G241,Herbs!$B:$B,0)))</f>
        <v>Chaos</v>
      </c>
      <c r="L241" s="89"/>
      <c r="M241" s="91"/>
      <c r="N241" s="88" t="str">
        <f t="array" ref="N241">IF(M241="","",INDEX(Herbs!$J:$J,MATCH(M241,Herbs!$B:$B,0)))</f>
        <v/>
      </c>
      <c r="O241" s="88">
        <f t="array" ref="O241">IF(M241:M632="",0, INDEX(Herbs!A:A,MATCH(M241,Herbs!B:B,0)))</f>
        <v>0</v>
      </c>
      <c r="P241" s="89" t="str">
        <f t="array" ref="P241">IF(M241="","", SWITCH(INDEX(Herbs!$A:$A,MATCH(M241,Herbs!$B:$B,0)),1,1,2,3,3,9,4,36,5,180,6,1080,0)*L241)</f>
        <v/>
      </c>
      <c r="Q241" s="90" t="str">
        <f t="array" ref="Q241">IF(M241="","",INDEX(Herbs!$E:$E,MATCH(M241,Herbs!$B:$B,0)))</f>
        <v/>
      </c>
      <c r="R241" s="89"/>
      <c r="S241" s="91"/>
      <c r="T241" s="88" t="str">
        <f t="array" ref="T241">IF(S241="","",INDEX(Herbs!$J:$J,MATCH(S241,Herbs!$B:$B,0)))</f>
        <v/>
      </c>
      <c r="U241" s="88">
        <f t="array" ref="U241">IF(S241:S632="",0, INDEX(Herbs!A:A,MATCH(S241,Herbs!B:B,0)))</f>
        <v>0</v>
      </c>
      <c r="V241" s="89" t="str">
        <f t="array" ref="V241">IF(S241="","", SWITCH(INDEX(Herbs!$A:$A,MATCH(S241,Herbs!$B:$B,0)),1,1,2,3,3,9,4,36,5,180,6,1080,0)*R241)</f>
        <v/>
      </c>
      <c r="W241" s="90" t="str">
        <f t="array" ref="W241">IF(S241="","",INDEX(Herbs!$E:$E,MATCH(S241,Herbs!$B:$B,0)))</f>
        <v/>
      </c>
    </row>
    <row r="242" ht="41.25" customHeight="1">
      <c r="A242" s="92"/>
      <c r="B242" s="92"/>
      <c r="C242" s="93"/>
      <c r="D242" s="94" t="str">
        <f>C238</f>
        <v>Unmoving Stone Elixir</v>
      </c>
      <c r="E242" s="95" t="s">
        <v>326</v>
      </c>
      <c r="F242" s="96">
        <v>1.0</v>
      </c>
      <c r="G242" s="97" t="s">
        <v>344</v>
      </c>
      <c r="H242" s="98" t="str">
        <f t="array" ref="H242">IF(G242="","",INDEX(Herbs!$J:$J,MATCH(G242,Herbs!$B:$B,0)))</f>
        <v/>
      </c>
      <c r="I242" s="99">
        <f t="array" ref="I242">IF(G242:G632="",0, INDEX(Herbs!A:A,MATCH(G242,Herbs!B:B,0)))</f>
        <v>2</v>
      </c>
      <c r="J242" s="100">
        <f t="array" ref="J242">IF(G242="","", SWITCH(INDEX(Herbs!$A:$A,MATCH(G242,Herbs!$B:$B,0)),1,1,2,3,3,9,4,36,5,180,6,1080,0)*F242)</f>
        <v>3</v>
      </c>
      <c r="K242" s="101" t="str">
        <f t="array" ref="K242">IF(G242="","",INDEX(Herbs!$G:$G,MATCH(G242,Herbs!$B:$B,0)))</f>
        <v>Cold</v>
      </c>
      <c r="L242" s="100"/>
      <c r="M242" s="97"/>
      <c r="N242" s="98" t="str">
        <f t="array" ref="N242">IF(M242="","",INDEX(Herbs!$J:$J,MATCH(M242,Herbs!$B:$B,0)))</f>
        <v/>
      </c>
      <c r="O242" s="98">
        <f t="array" ref="O242">IF(M242:M632="",0, INDEX(Herbs!A:A,MATCH(M242,Herbs!B:B,0)))</f>
        <v>0</v>
      </c>
      <c r="P242" s="100" t="str">
        <f t="array" ref="P242">IF(M242="","", SWITCH(INDEX(Herbs!$A:$A,MATCH(M242,Herbs!$B:$B,0)),1,1,2,3,3,9,4,36,5,180,6,1080,0)*L242)</f>
        <v/>
      </c>
      <c r="Q242" s="101" t="str">
        <f t="array" ref="Q242">IF(M242="","",INDEX(Herbs!$G:$G,MATCH(M242,Herbs!$B:$B,0)))</f>
        <v/>
      </c>
      <c r="R242" s="100"/>
      <c r="S242" s="97"/>
      <c r="T242" s="98" t="str">
        <f t="array" ref="T242">IF(S242="","",INDEX(Herbs!$J:$J,MATCH(S242,Herbs!$B:$B,0)))</f>
        <v/>
      </c>
      <c r="U242" s="98">
        <f t="array" ref="U242">IF(S242:S632="",0, INDEX(Herbs!A:A,MATCH(S242,Herbs!B:B,0)))</f>
        <v>0</v>
      </c>
      <c r="V242" s="100" t="str">
        <f t="array" ref="V242">IF(S242="","", SWITCH(INDEX(Herbs!$A:$A,MATCH(S242,Herbs!$B:$B,0)),1,1,2,3,3,9,4,36,5,180,6,1080,0)*R242)</f>
        <v/>
      </c>
      <c r="W242" s="101" t="str">
        <f t="array" ref="W242">IF(S242="","",INDEX(Herbs!$G:$G,MATCH(S242,Herbs!$B:$B,0)))</f>
        <v/>
      </c>
    </row>
    <row r="243" ht="41.25" customHeight="1">
      <c r="A243" s="82" t="s">
        <v>50</v>
      </c>
      <c r="B243" s="83">
        <v>4.0</v>
      </c>
      <c r="C243" s="84" t="s">
        <v>62</v>
      </c>
      <c r="D243" s="85" t="str">
        <f>C243</f>
        <v>Bloodrend Elixir</v>
      </c>
      <c r="E243" s="85" t="s">
        <v>320</v>
      </c>
      <c r="F243" s="86">
        <v>2.0</v>
      </c>
      <c r="G243" s="87" t="s">
        <v>328</v>
      </c>
      <c r="H243" s="88" t="str">
        <f t="array" ref="H243">IF(G243="","",INDEX(Herbs!$J:$J,MATCH(G243,Herbs!$B:$B,0)))</f>
        <v/>
      </c>
      <c r="I243" s="13">
        <f t="array" ref="I243">IF(G243:G632="",0, INDEX(Herbs!A:A,MATCH(G243,Herbs!B:B,0)))</f>
        <v>3</v>
      </c>
      <c r="J243" s="89">
        <f t="array" ref="J243">IF(G243="","", SWITCH(INDEX(Herbs!$A:$A,MATCH(G243,Herbs!$B:$B,0)),1,1,2,3,3,9,4,36,5,180,6,1080,0)*F243)</f>
        <v>18</v>
      </c>
      <c r="K243" s="90" t="str">
        <f t="array" ref="K243">IF(G243="","",INDEX(Herbs!$C:$C,MATCH(G243,Herbs!$B:$B,0)))</f>
        <v>Agitating</v>
      </c>
      <c r="L243" s="89"/>
      <c r="M243" s="91"/>
      <c r="N243" s="88" t="str">
        <f t="array" ref="N243">IF(M243="","",INDEX(Herbs!$J:$J,MATCH(M243,Herbs!$B:$B,0)))</f>
        <v/>
      </c>
      <c r="O243" s="88">
        <f t="array" ref="O243">IF(M243:M632="",0, INDEX(Herbs!A:A,MATCH(M243,Herbs!B:B,0)))</f>
        <v>0</v>
      </c>
      <c r="P243" s="89" t="str">
        <f t="array" ref="P243">IF(M243="","", SWITCH(INDEX(Herbs!$A:$A,MATCH(M243,Herbs!$B:$B,0)),1,1,2,3,3,9,4,36,5,180,6,1080,0)*L243)</f>
        <v/>
      </c>
      <c r="Q243" s="90" t="str">
        <f t="array" ref="Q243">IF(M243="","",INDEX(Herbs!$C:$C,MATCH(M243,Herbs!$B:$B,0)))</f>
        <v/>
      </c>
      <c r="R243" s="89"/>
      <c r="S243" s="91"/>
      <c r="T243" s="88" t="str">
        <f t="array" ref="T243">IF(S243="","",INDEX(Herbs!$J:$J,MATCH(S243,Herbs!$B:$B,0)))</f>
        <v/>
      </c>
      <c r="U243" s="88">
        <f t="array" ref="U243">IF(S243:S632="",0, INDEX(Herbs!A:A,MATCH(S243,Herbs!B:B,0)))</f>
        <v>0</v>
      </c>
      <c r="V243" s="89" t="str">
        <f t="array" ref="V243">IF(S243="","", SWITCH(INDEX(Herbs!$A:$A,MATCH(S243,Herbs!$B:$B,0)),1,1,2,3,3,9,4,36,5,180,6,1080,0)*R243)</f>
        <v/>
      </c>
      <c r="W243" s="90" t="str">
        <f t="array" ref="W243">IF(S243="","",INDEX(Herbs!$C:$C,MATCH(S243,Herbs!$B:$B,0)))</f>
        <v/>
      </c>
    </row>
    <row r="244" ht="41.25" customHeight="1">
      <c r="C244" s="75"/>
      <c r="D244" s="85" t="str">
        <f>C243</f>
        <v>Bloodrend Elixir</v>
      </c>
      <c r="E244" s="85" t="s">
        <v>322</v>
      </c>
      <c r="F244" s="89"/>
      <c r="G244" s="91"/>
      <c r="H244" s="88" t="str">
        <f t="array" ref="H244">IF(G244="","",INDEX(Herbs!$J:$J,MATCH(G244,Herbs!$B:$B,0)))</f>
        <v/>
      </c>
      <c r="I244" s="13">
        <f t="array" ref="I244">IF(G244:G632="",0, INDEX(Herbs!A:A,MATCH(G244,Herbs!B:B,0)))</f>
        <v>0</v>
      </c>
      <c r="J244" s="89" t="str">
        <f t="array" ref="J244">IF(G244="","", SWITCH(INDEX(Herbs!$A:$A,MATCH(G244,Herbs!$B:$B,0)),1,1,2,3,3,9,4,36,5,180,6,1080,0)*F244)</f>
        <v/>
      </c>
      <c r="K244" s="90" t="str">
        <f t="array" ref="K244">IF(G244="","",INDEX(Herbs!$C:$C,MATCH(G244,Herbs!$B:$B,0)))</f>
        <v/>
      </c>
      <c r="L244" s="89"/>
      <c r="M244" s="91"/>
      <c r="N244" s="88" t="str">
        <f t="array" ref="N244">IF(M244="","",INDEX(Herbs!$J:$J,MATCH(M244,Herbs!$B:$B,0)))</f>
        <v/>
      </c>
      <c r="O244" s="88">
        <f t="array" ref="O244">IF(M244:M632="",0, INDEX(Herbs!A:A,MATCH(M244,Herbs!B:B,0)))</f>
        <v>0</v>
      </c>
      <c r="P244" s="89" t="str">
        <f t="array" ref="P244">IF(M244="","", SWITCH(INDEX(Herbs!$A:$A,MATCH(M244,Herbs!$B:$B,0)),1,1,2,3,3,9,4,36,5,180,6,1080,0)*L244)</f>
        <v/>
      </c>
      <c r="Q244" s="90" t="str">
        <f t="array" ref="Q244">IF(M244="","",INDEX(Herbs!$C:$C,MATCH(M244,Herbs!$B:$B,0)))</f>
        <v/>
      </c>
      <c r="R244" s="89"/>
      <c r="S244" s="91"/>
      <c r="T244" s="88" t="str">
        <f t="array" ref="T244">IF(S244="","",INDEX(Herbs!$J:$J,MATCH(S244,Herbs!$B:$B,0)))</f>
        <v/>
      </c>
      <c r="U244" s="88">
        <f t="array" ref="U244">IF(S244:S632="",0, INDEX(Herbs!A:A,MATCH(S244,Herbs!B:B,0)))</f>
        <v>0</v>
      </c>
      <c r="V244" s="89" t="str">
        <f t="array" ref="V244">IF(S244="","", SWITCH(INDEX(Herbs!$A:$A,MATCH(S244,Herbs!$B:$B,0)),1,1,2,3,3,9,4,36,5,180,6,1080,0)*R244)</f>
        <v/>
      </c>
      <c r="W244" s="90" t="str">
        <f t="array" ref="W244">IF(S244="","",INDEX(Herbs!$C:$C,MATCH(S244,Herbs!$B:$B,0)))</f>
        <v/>
      </c>
    </row>
    <row r="245" ht="41.25" customHeight="1">
      <c r="C245" s="75"/>
      <c r="D245" s="85" t="str">
        <f>C243</f>
        <v>Bloodrend Elixir</v>
      </c>
      <c r="E245" s="73" t="s">
        <v>323</v>
      </c>
      <c r="F245" s="86">
        <v>2.0</v>
      </c>
      <c r="G245" s="87" t="s">
        <v>349</v>
      </c>
      <c r="H245" s="88" t="str">
        <f t="array" ref="H245">IF(G245="","",INDEX(Herbs!$J:$J,MATCH(G245,Herbs!$B:$B,0)))</f>
        <v/>
      </c>
      <c r="I245" s="13">
        <f t="array" ref="I245">IF(G245:G632="",0, INDEX(Herbs!A:A,MATCH(G245,Herbs!B:B,0)))</f>
        <v>3</v>
      </c>
      <c r="J245" s="89">
        <f t="array" ref="J245">IF(G245="","", SWITCH(INDEX(Herbs!$A:$A,MATCH(G245,Herbs!$B:$B,0)),1,1,2,3,3,9,4,36,5,180,6,1080,0)*F245)</f>
        <v>18</v>
      </c>
      <c r="K245" s="90" t="str">
        <f t="array" ref="K245">IF(G245="","",INDEX(Herbs!$E:$E,MATCH(G245,Herbs!$B:$B,0)))</f>
        <v>Chaos</v>
      </c>
      <c r="L245" s="89"/>
      <c r="M245" s="91"/>
      <c r="N245" s="88" t="str">
        <f t="array" ref="N245">IF(M245="","",INDEX(Herbs!$J:$J,MATCH(M245,Herbs!$B:$B,0)))</f>
        <v/>
      </c>
      <c r="O245" s="88">
        <f t="array" ref="O245">IF(M245:M632="",0, INDEX(Herbs!A:A,MATCH(M245,Herbs!B:B,0)))</f>
        <v>0</v>
      </c>
      <c r="P245" s="89" t="str">
        <f t="array" ref="P245">IF(M245="","", SWITCH(INDEX(Herbs!$A:$A,MATCH(M245,Herbs!$B:$B,0)),1,1,2,3,3,9,4,36,5,180,6,1080,0)*L245)</f>
        <v/>
      </c>
      <c r="Q245" s="90" t="str">
        <f t="array" ref="Q245">IF(M245="","",INDEX(Herbs!$E:$E,MATCH(M245,Herbs!$B:$B,0)))</f>
        <v/>
      </c>
      <c r="R245" s="89"/>
      <c r="S245" s="91"/>
      <c r="T245" s="88" t="str">
        <f t="array" ref="T245">IF(S245="","",INDEX(Herbs!$J:$J,MATCH(S245,Herbs!$B:$B,0)))</f>
        <v/>
      </c>
      <c r="U245" s="88">
        <f t="array" ref="U245">IF(S245:S632="",0, INDEX(Herbs!A:A,MATCH(S245,Herbs!B:B,0)))</f>
        <v>0</v>
      </c>
      <c r="V245" s="89" t="str">
        <f t="array" ref="V245">IF(S245="","", SWITCH(INDEX(Herbs!$A:$A,MATCH(S245,Herbs!$B:$B,0)),1,1,2,3,3,9,4,36,5,180,6,1080,0)*R245)</f>
        <v/>
      </c>
      <c r="W245" s="90" t="str">
        <f t="array" ref="W245">IF(S245="","",INDEX(Herbs!$E:$E,MATCH(S245,Herbs!$B:$B,0)))</f>
        <v/>
      </c>
    </row>
    <row r="246" ht="41.25" customHeight="1">
      <c r="C246" s="75"/>
      <c r="D246" s="85" t="str">
        <f>C243</f>
        <v>Bloodrend Elixir</v>
      </c>
      <c r="E246" s="73" t="s">
        <v>325</v>
      </c>
      <c r="F246" s="89"/>
      <c r="G246" s="91"/>
      <c r="H246" s="88" t="str">
        <f t="array" ref="H246">IF(G246="","",INDEX(Herbs!$J:$J,MATCH(G246,Herbs!$B:$B,0)))</f>
        <v/>
      </c>
      <c r="I246" s="13">
        <f t="array" ref="I246">IF(G246:G632="",0, INDEX(Herbs!A:A,MATCH(G246,Herbs!B:B,0)))</f>
        <v>0</v>
      </c>
      <c r="J246" s="89" t="str">
        <f t="array" ref="J246">IF(G246="","", SWITCH(INDEX(Herbs!$A:$A,MATCH(G246,Herbs!$B:$B,0)),1,1,2,3,3,9,4,36,5,180,6,1080,0)*F246)</f>
        <v/>
      </c>
      <c r="K246" s="90" t="str">
        <f t="array" ref="K246">IF(G246="","",INDEX(Herbs!$E:$E,MATCH(G246,Herbs!$B:$B,0)))</f>
        <v/>
      </c>
      <c r="L246" s="89"/>
      <c r="M246" s="91"/>
      <c r="N246" s="88" t="str">
        <f t="array" ref="N246">IF(M246="","",INDEX(Herbs!$J:$J,MATCH(M246,Herbs!$B:$B,0)))</f>
        <v/>
      </c>
      <c r="O246" s="88">
        <f t="array" ref="O246">IF(M246:M632="",0, INDEX(Herbs!A:A,MATCH(M246,Herbs!B:B,0)))</f>
        <v>0</v>
      </c>
      <c r="P246" s="89" t="str">
        <f t="array" ref="P246">IF(M246="","", SWITCH(INDEX(Herbs!$A:$A,MATCH(M246,Herbs!$B:$B,0)),1,1,2,3,3,9,4,36,5,180,6,1080,0)*L246)</f>
        <v/>
      </c>
      <c r="Q246" s="90" t="str">
        <f t="array" ref="Q246">IF(M246="","",INDEX(Herbs!$E:$E,MATCH(M246,Herbs!$B:$B,0)))</f>
        <v/>
      </c>
      <c r="R246" s="89"/>
      <c r="S246" s="91"/>
      <c r="T246" s="88" t="str">
        <f t="array" ref="T246">IF(S246="","",INDEX(Herbs!$J:$J,MATCH(S246,Herbs!$B:$B,0)))</f>
        <v/>
      </c>
      <c r="U246" s="88">
        <f t="array" ref="U246">IF(S246:S632="",0, INDEX(Herbs!A:A,MATCH(S246,Herbs!B:B,0)))</f>
        <v>0</v>
      </c>
      <c r="V246" s="89" t="str">
        <f t="array" ref="V246">IF(S246="","", SWITCH(INDEX(Herbs!$A:$A,MATCH(S246,Herbs!$B:$B,0)),1,1,2,3,3,9,4,36,5,180,6,1080,0)*R246)</f>
        <v/>
      </c>
      <c r="W246" s="90" t="str">
        <f t="array" ref="W246">IF(S246="","",INDEX(Herbs!$E:$E,MATCH(S246,Herbs!$B:$B,0)))</f>
        <v/>
      </c>
    </row>
    <row r="247" ht="41.25" customHeight="1">
      <c r="A247" s="92"/>
      <c r="B247" s="92"/>
      <c r="C247" s="93"/>
      <c r="D247" s="94" t="str">
        <f>C243</f>
        <v>Bloodrend Elixir</v>
      </c>
      <c r="E247" s="95" t="s">
        <v>326</v>
      </c>
      <c r="F247" s="96">
        <v>1.0</v>
      </c>
      <c r="G247" s="97" t="s">
        <v>350</v>
      </c>
      <c r="H247" s="98" t="str">
        <f t="array" ref="H247">IF(G247="","",INDEX(Herbs!$J:$J,MATCH(G247,Herbs!$B:$B,0)))</f>
        <v/>
      </c>
      <c r="I247" s="99">
        <f t="array" ref="I247">IF(G247:G632="",0, INDEX(Herbs!A:A,MATCH(G247,Herbs!B:B,0)))</f>
        <v>3</v>
      </c>
      <c r="J247" s="100">
        <f t="array" ref="J247">IF(G247="","", SWITCH(INDEX(Herbs!$A:$A,MATCH(G247,Herbs!$B:$B,0)),1,1,2,3,3,9,4,36,5,180,6,1080,0)*F247)</f>
        <v>9</v>
      </c>
      <c r="K247" s="101" t="str">
        <f t="array" ref="K247">IF(G247="","",INDEX(Herbs!$G:$G,MATCH(G247,Herbs!$B:$B,0)))</f>
        <v>Balanced</v>
      </c>
      <c r="L247" s="100"/>
      <c r="M247" s="97"/>
      <c r="N247" s="98" t="str">
        <f t="array" ref="N247">IF(M247="","",INDEX(Herbs!$J:$J,MATCH(M247,Herbs!$B:$B,0)))</f>
        <v/>
      </c>
      <c r="O247" s="98">
        <f t="array" ref="O247">IF(M247:M632="",0, INDEX(Herbs!A:A,MATCH(M247,Herbs!B:B,0)))</f>
        <v>0</v>
      </c>
      <c r="P247" s="100" t="str">
        <f t="array" ref="P247">IF(M247="","", SWITCH(INDEX(Herbs!$A:$A,MATCH(M247,Herbs!$B:$B,0)),1,1,2,3,3,9,4,36,5,180,6,1080,0)*L247)</f>
        <v/>
      </c>
      <c r="Q247" s="101" t="str">
        <f t="array" ref="Q247">IF(M247="","",INDEX(Herbs!$G:$G,MATCH(M247,Herbs!$B:$B,0)))</f>
        <v/>
      </c>
      <c r="R247" s="100"/>
      <c r="S247" s="97"/>
      <c r="T247" s="98" t="str">
        <f t="array" ref="T247">IF(S247="","",INDEX(Herbs!$J:$J,MATCH(S247,Herbs!$B:$B,0)))</f>
        <v/>
      </c>
      <c r="U247" s="98">
        <f t="array" ref="U247">IF(S247:S632="",0, INDEX(Herbs!A:A,MATCH(S247,Herbs!B:B,0)))</f>
        <v>0</v>
      </c>
      <c r="V247" s="100" t="str">
        <f t="array" ref="V247">IF(S247="","", SWITCH(INDEX(Herbs!$A:$A,MATCH(S247,Herbs!$B:$B,0)),1,1,2,3,3,9,4,36,5,180,6,1080,0)*R247)</f>
        <v/>
      </c>
      <c r="W247" s="101" t="str">
        <f t="array" ref="W247">IF(S247="","",INDEX(Herbs!$G:$G,MATCH(S247,Herbs!$B:$B,0)))</f>
        <v/>
      </c>
    </row>
    <row r="248" ht="41.25" customHeight="1">
      <c r="A248" s="82" t="s">
        <v>91</v>
      </c>
      <c r="B248" s="83">
        <v>1.0</v>
      </c>
      <c r="C248" s="84" t="s">
        <v>93</v>
      </c>
      <c r="D248" s="85" t="str">
        <f>C248</f>
        <v>Barkskin Elixir</v>
      </c>
      <c r="E248" s="85" t="s">
        <v>320</v>
      </c>
      <c r="F248" s="86">
        <v>2.0</v>
      </c>
      <c r="G248" s="87" t="s">
        <v>342</v>
      </c>
      <c r="H248" s="88" t="str">
        <f t="array" ref="H248">IF(G248="","",INDEX(Herbs!$J:$J,MATCH(G248,Herbs!$B:$B,0)))</f>
        <v/>
      </c>
      <c r="I248" s="13">
        <f t="array" ref="I248">IF(G248:G632="",0, INDEX(Herbs!A:A,MATCH(G248,Herbs!B:B,0)))</f>
        <v>2</v>
      </c>
      <c r="J248" s="89">
        <f t="array" ref="J248">IF(G248="","", SWITCH(INDEX(Herbs!$A:$A,MATCH(G248,Herbs!$B:$B,0)),1,1,2,3,3,9,4,36,5,180,6,1080,0)*F248)</f>
        <v>6</v>
      </c>
      <c r="K248" s="90" t="str">
        <f t="array" ref="K248">IF(G248="","",INDEX(Herbs!$C:$C,MATCH(G248,Herbs!$B:$B,0)))</f>
        <v>Controlling</v>
      </c>
      <c r="L248" s="89"/>
      <c r="M248" s="91"/>
      <c r="N248" s="88" t="str">
        <f t="array" ref="N248">IF(M248="","",INDEX(Herbs!$J:$J,MATCH(M248,Herbs!$B:$B,0)))</f>
        <v/>
      </c>
      <c r="O248" s="88">
        <f t="array" ref="O248">IF(M248:M632="",0, INDEX(Herbs!A:A,MATCH(M248,Herbs!B:B,0)))</f>
        <v>0</v>
      </c>
      <c r="P248" s="89" t="str">
        <f t="array" ref="P248">IF(M248="","", SWITCH(INDEX(Herbs!$A:$A,MATCH(M248,Herbs!$B:$B,0)),1,1,2,3,3,9,4,36,5,180,6,1080,0)*L248)</f>
        <v/>
      </c>
      <c r="Q248" s="90" t="str">
        <f t="array" ref="Q248">IF(M248="","",INDEX(Herbs!$C:$C,MATCH(M248,Herbs!$B:$B,0)))</f>
        <v/>
      </c>
      <c r="R248" s="89"/>
      <c r="S248" s="91"/>
      <c r="T248" s="88" t="str">
        <f t="array" ref="T248">IF(S248="","",INDEX(Herbs!$J:$J,MATCH(S248,Herbs!$B:$B,0)))</f>
        <v/>
      </c>
      <c r="U248" s="88">
        <f t="array" ref="U248">IF(S248:S632="",0, INDEX(Herbs!A:A,MATCH(S248,Herbs!B:B,0)))</f>
        <v>0</v>
      </c>
      <c r="V248" s="89" t="str">
        <f t="array" ref="V248">IF(S248="","", SWITCH(INDEX(Herbs!$A:$A,MATCH(S248,Herbs!$B:$B,0)),1,1,2,3,3,9,4,36,5,180,6,1080,0)*R248)</f>
        <v/>
      </c>
      <c r="W248" s="90" t="str">
        <f t="array" ref="W248">IF(S248="","",INDEX(Herbs!$C:$C,MATCH(S248,Herbs!$B:$B,0)))</f>
        <v/>
      </c>
    </row>
    <row r="249" ht="41.25" customHeight="1">
      <c r="C249" s="75"/>
      <c r="D249" s="85" t="str">
        <f>C248</f>
        <v>Barkskin Elixir</v>
      </c>
      <c r="E249" s="85" t="s">
        <v>322</v>
      </c>
      <c r="F249" s="89"/>
      <c r="G249" s="91"/>
      <c r="H249" s="88" t="str">
        <f t="array" ref="H249">IF(G249="","",INDEX(Herbs!$J:$J,MATCH(G249,Herbs!$B:$B,0)))</f>
        <v/>
      </c>
      <c r="I249" s="13">
        <f t="array" ref="I249">IF(G249:G632="",0, INDEX(Herbs!A:A,MATCH(G249,Herbs!B:B,0)))</f>
        <v>0</v>
      </c>
      <c r="J249" s="89" t="str">
        <f t="array" ref="J249">IF(G249="","", SWITCH(INDEX(Herbs!$A:$A,MATCH(G249,Herbs!$B:$B,0)),1,1,2,3,3,9,4,36,5,180,6,1080,0)*F249)</f>
        <v/>
      </c>
      <c r="K249" s="90" t="str">
        <f t="array" ref="K249">IF(G249="","",INDEX(Herbs!$C:$C,MATCH(G249,Herbs!$B:$B,0)))</f>
        <v/>
      </c>
      <c r="L249" s="89"/>
      <c r="M249" s="91"/>
      <c r="N249" s="88" t="str">
        <f t="array" ref="N249">IF(M249="","",INDEX(Herbs!$J:$J,MATCH(M249,Herbs!$B:$B,0)))</f>
        <v/>
      </c>
      <c r="O249" s="88">
        <f t="array" ref="O249">IF(M249:M632="",0, INDEX(Herbs!A:A,MATCH(M249,Herbs!B:B,0)))</f>
        <v>0</v>
      </c>
      <c r="P249" s="89" t="str">
        <f t="array" ref="P249">IF(M249="","", SWITCH(INDEX(Herbs!$A:$A,MATCH(M249,Herbs!$B:$B,0)),1,1,2,3,3,9,4,36,5,180,6,1080,0)*L249)</f>
        <v/>
      </c>
      <c r="Q249" s="90" t="str">
        <f t="array" ref="Q249">IF(M249="","",INDEX(Herbs!$C:$C,MATCH(M249,Herbs!$B:$B,0)))</f>
        <v/>
      </c>
      <c r="R249" s="89"/>
      <c r="S249" s="91"/>
      <c r="T249" s="88" t="str">
        <f t="array" ref="T249">IF(S249="","",INDEX(Herbs!$J:$J,MATCH(S249,Herbs!$B:$B,0)))</f>
        <v/>
      </c>
      <c r="U249" s="88">
        <f t="array" ref="U249">IF(S249:S632="",0, INDEX(Herbs!A:A,MATCH(S249,Herbs!B:B,0)))</f>
        <v>0</v>
      </c>
      <c r="V249" s="89" t="str">
        <f t="array" ref="V249">IF(S249="","", SWITCH(INDEX(Herbs!$A:$A,MATCH(S249,Herbs!$B:$B,0)),1,1,2,3,3,9,4,36,5,180,6,1080,0)*R249)</f>
        <v/>
      </c>
      <c r="W249" s="90" t="str">
        <f t="array" ref="W249">IF(S249="","",INDEX(Herbs!$C:$C,MATCH(S249,Herbs!$B:$B,0)))</f>
        <v/>
      </c>
    </row>
    <row r="250" ht="41.25" customHeight="1">
      <c r="C250" s="75"/>
      <c r="D250" s="85" t="str">
        <f>C248</f>
        <v>Barkskin Elixir</v>
      </c>
      <c r="E250" s="73" t="s">
        <v>323</v>
      </c>
      <c r="F250" s="86">
        <v>1.0</v>
      </c>
      <c r="G250" s="87" t="s">
        <v>356</v>
      </c>
      <c r="H250" s="88" t="str">
        <f t="array" ref="H250">IF(G250="","",INDEX(Herbs!$J:$J,MATCH(G250,Herbs!$B:$B,0)))</f>
        <v/>
      </c>
      <c r="I250" s="13">
        <f t="array" ref="I250">IF(G250:G632="",0, INDEX(Herbs!A:A,MATCH(G250,Herbs!B:B,0)))</f>
        <v>2</v>
      </c>
      <c r="J250" s="89">
        <f t="array" ref="J250">IF(G250="","", SWITCH(INDEX(Herbs!$A:$A,MATCH(G250,Herbs!$B:$B,0)),1,1,2,3,3,9,4,36,5,180,6,1080,0)*F250)</f>
        <v>3</v>
      </c>
      <c r="K250" s="90" t="str">
        <f t="array" ref="K250">IF(G250="","",INDEX(Herbs!$E:$E,MATCH(G250,Herbs!$B:$B,0)))</f>
        <v>Enforcing</v>
      </c>
      <c r="L250" s="89"/>
      <c r="M250" s="91"/>
      <c r="N250" s="88" t="str">
        <f t="array" ref="N250">IF(M250="","",INDEX(Herbs!$J:$J,MATCH(M250,Herbs!$B:$B,0)))</f>
        <v/>
      </c>
      <c r="O250" s="88">
        <f t="array" ref="O250">IF(M250:M632="",0, INDEX(Herbs!A:A,MATCH(M250,Herbs!B:B,0)))</f>
        <v>0</v>
      </c>
      <c r="P250" s="89" t="str">
        <f t="array" ref="P250">IF(M250="","", SWITCH(INDEX(Herbs!$A:$A,MATCH(M250,Herbs!$B:$B,0)),1,1,2,3,3,9,4,36,5,180,6,1080,0)*L250)</f>
        <v/>
      </c>
      <c r="Q250" s="90" t="str">
        <f t="array" ref="Q250">IF(M250="","",INDEX(Herbs!$E:$E,MATCH(M250,Herbs!$B:$B,0)))</f>
        <v/>
      </c>
      <c r="R250" s="89"/>
      <c r="S250" s="91"/>
      <c r="T250" s="88" t="str">
        <f t="array" ref="T250">IF(S250="","",INDEX(Herbs!$J:$J,MATCH(S250,Herbs!$B:$B,0)))</f>
        <v/>
      </c>
      <c r="U250" s="88">
        <f t="array" ref="U250">IF(S250:S632="",0, INDEX(Herbs!A:A,MATCH(S250,Herbs!B:B,0)))</f>
        <v>0</v>
      </c>
      <c r="V250" s="89" t="str">
        <f t="array" ref="V250">IF(S250="","", SWITCH(INDEX(Herbs!$A:$A,MATCH(S250,Herbs!$B:$B,0)),1,1,2,3,3,9,4,36,5,180,6,1080,0)*R250)</f>
        <v/>
      </c>
      <c r="W250" s="90" t="str">
        <f t="array" ref="W250">IF(S250="","",INDEX(Herbs!$E:$E,MATCH(S250,Herbs!$B:$B,0)))</f>
        <v/>
      </c>
    </row>
    <row r="251" ht="41.25" customHeight="1">
      <c r="C251" s="75"/>
      <c r="D251" s="85" t="str">
        <f>C248</f>
        <v>Barkskin Elixir</v>
      </c>
      <c r="E251" s="73" t="s">
        <v>325</v>
      </c>
      <c r="F251" s="89"/>
      <c r="G251" s="91"/>
      <c r="H251" s="88" t="str">
        <f t="array" ref="H251">IF(G251="","",INDEX(Herbs!$J:$J,MATCH(G251,Herbs!$B:$B,0)))</f>
        <v/>
      </c>
      <c r="I251" s="13">
        <f t="array" ref="I251">IF(G251:G632="",0, INDEX(Herbs!A:A,MATCH(G251,Herbs!B:B,0)))</f>
        <v>0</v>
      </c>
      <c r="J251" s="89" t="str">
        <f t="array" ref="J251">IF(G251="","", SWITCH(INDEX(Herbs!$A:$A,MATCH(G251,Herbs!$B:$B,0)),1,1,2,3,3,9,4,36,5,180,6,1080,0)*F251)</f>
        <v/>
      </c>
      <c r="K251" s="90" t="str">
        <f t="array" ref="K251">IF(G251="","",INDEX(Herbs!$E:$E,MATCH(G251,Herbs!$B:$B,0)))</f>
        <v/>
      </c>
      <c r="L251" s="89"/>
      <c r="M251" s="91"/>
      <c r="N251" s="88" t="str">
        <f t="array" ref="N251">IF(M251="","",INDEX(Herbs!$J:$J,MATCH(M251,Herbs!$B:$B,0)))</f>
        <v/>
      </c>
      <c r="O251" s="88">
        <f t="array" ref="O251">IF(M251:M632="",0, INDEX(Herbs!A:A,MATCH(M251,Herbs!B:B,0)))</f>
        <v>0</v>
      </c>
      <c r="P251" s="89" t="str">
        <f t="array" ref="P251">IF(M251="","", SWITCH(INDEX(Herbs!$A:$A,MATCH(M251,Herbs!$B:$B,0)),1,1,2,3,3,9,4,36,5,180,6,1080,0)*L251)</f>
        <v/>
      </c>
      <c r="Q251" s="90" t="str">
        <f t="array" ref="Q251">IF(M251="","",INDEX(Herbs!$E:$E,MATCH(M251,Herbs!$B:$B,0)))</f>
        <v/>
      </c>
      <c r="R251" s="89"/>
      <c r="S251" s="91"/>
      <c r="T251" s="88" t="str">
        <f t="array" ref="T251">IF(S251="","",INDEX(Herbs!$J:$J,MATCH(S251,Herbs!$B:$B,0)))</f>
        <v/>
      </c>
      <c r="U251" s="88">
        <f t="array" ref="U251">IF(S251:S632="",0, INDEX(Herbs!A:A,MATCH(S251,Herbs!B:B,0)))</f>
        <v>0</v>
      </c>
      <c r="V251" s="89" t="str">
        <f t="array" ref="V251">IF(S251="","", SWITCH(INDEX(Herbs!$A:$A,MATCH(S251,Herbs!$B:$B,0)),1,1,2,3,3,9,4,36,5,180,6,1080,0)*R251)</f>
        <v/>
      </c>
      <c r="W251" s="90" t="str">
        <f t="array" ref="W251">IF(S251="","",INDEX(Herbs!$E:$E,MATCH(S251,Herbs!$B:$B,0)))</f>
        <v/>
      </c>
    </row>
    <row r="252" ht="41.25" customHeight="1">
      <c r="A252" s="92"/>
      <c r="B252" s="92"/>
      <c r="C252" s="93"/>
      <c r="D252" s="94" t="str">
        <f>C248</f>
        <v>Barkskin Elixir</v>
      </c>
      <c r="E252" s="95" t="s">
        <v>326</v>
      </c>
      <c r="F252" s="96">
        <v>1.0</v>
      </c>
      <c r="G252" s="97" t="s">
        <v>341</v>
      </c>
      <c r="H252" s="98" t="str">
        <f t="array" ref="H252">IF(G252="","",INDEX(Herbs!$J:$J,MATCH(G252,Herbs!$B:$B,0)))</f>
        <v/>
      </c>
      <c r="I252" s="99">
        <f t="array" ref="I252">IF(G252:G632="",0, INDEX(Herbs!A:A,MATCH(G252,Herbs!B:B,0)))</f>
        <v>1</v>
      </c>
      <c r="J252" s="100">
        <f t="array" ref="J252">IF(G252="","", SWITCH(INDEX(Herbs!$A:$A,MATCH(G252,Herbs!$B:$B,0)),1,1,2,3,3,9,4,36,5,180,6,1080,0)*F252)</f>
        <v>1</v>
      </c>
      <c r="K252" s="101" t="str">
        <f t="array" ref="K252">IF(G252="","",INDEX(Herbs!$G:$G,MATCH(G252,Herbs!$B:$B,0)))</f>
        <v>Cold</v>
      </c>
      <c r="L252" s="100"/>
      <c r="M252" s="97"/>
      <c r="N252" s="98" t="str">
        <f t="array" ref="N252">IF(M252="","",INDEX(Herbs!$J:$J,MATCH(M252,Herbs!$B:$B,0)))</f>
        <v/>
      </c>
      <c r="O252" s="98">
        <f t="array" ref="O252">IF(M252:M632="",0, INDEX(Herbs!A:A,MATCH(M252,Herbs!B:B,0)))</f>
        <v>0</v>
      </c>
      <c r="P252" s="100" t="str">
        <f t="array" ref="P252">IF(M252="","", SWITCH(INDEX(Herbs!$A:$A,MATCH(M252,Herbs!$B:$B,0)),1,1,2,3,3,9,4,36,5,180,6,1080,0)*L252)</f>
        <v/>
      </c>
      <c r="Q252" s="101" t="str">
        <f t="array" ref="Q252">IF(M252="","",INDEX(Herbs!$G:$G,MATCH(M252,Herbs!$B:$B,0)))</f>
        <v/>
      </c>
      <c r="R252" s="100"/>
      <c r="S252" s="97"/>
      <c r="T252" s="98" t="str">
        <f t="array" ref="T252">IF(S252="","",INDEX(Herbs!$J:$J,MATCH(S252,Herbs!$B:$B,0)))</f>
        <v/>
      </c>
      <c r="U252" s="98">
        <f t="array" ref="U252">IF(S252:S632="",0, INDEX(Herbs!A:A,MATCH(S252,Herbs!B:B,0)))</f>
        <v>0</v>
      </c>
      <c r="V252" s="100" t="str">
        <f t="array" ref="V252">IF(S252="","", SWITCH(INDEX(Herbs!$A:$A,MATCH(S252,Herbs!$B:$B,0)),1,1,2,3,3,9,4,36,5,180,6,1080,0)*R252)</f>
        <v/>
      </c>
      <c r="W252" s="101" t="str">
        <f t="array" ref="W252">IF(S252="","",INDEX(Herbs!$G:$G,MATCH(S252,Herbs!$B:$B,0)))</f>
        <v/>
      </c>
    </row>
    <row r="253" ht="41.25" customHeight="1">
      <c r="A253" s="82" t="s">
        <v>91</v>
      </c>
      <c r="B253" s="83">
        <v>1.0</v>
      </c>
      <c r="C253" s="84" t="s">
        <v>90</v>
      </c>
      <c r="D253" s="85" t="str">
        <f>C253</f>
        <v>Tortoise Elixir</v>
      </c>
      <c r="E253" s="85" t="s">
        <v>320</v>
      </c>
      <c r="F253" s="86">
        <v>1.0</v>
      </c>
      <c r="G253" s="87" t="s">
        <v>324</v>
      </c>
      <c r="H253" s="88" t="str">
        <f t="array" ref="H253">IF(G253="","",INDEX(Herbs!$J:$J,MATCH(G253,Herbs!$B:$B,0)))</f>
        <v/>
      </c>
      <c r="I253" s="13">
        <f t="array" ref="I253">IF(G253:G632="",0, INDEX(Herbs!A:A,MATCH(G253,Herbs!B:B,0)))</f>
        <v>2</v>
      </c>
      <c r="J253" s="89">
        <f t="array" ref="J253">IF(G253="","", SWITCH(INDEX(Herbs!$A:$A,MATCH(G253,Herbs!$B:$B,0)),1,1,2,3,3,9,4,36,5,180,6,1080,0)*F253)</f>
        <v>3</v>
      </c>
      <c r="K253" s="90" t="str">
        <f t="array" ref="K253">IF(G253="","",INDEX(Herbs!$C:$C,MATCH(G253,Herbs!$B:$B,0)))</f>
        <v>Controlling</v>
      </c>
      <c r="L253" s="89"/>
      <c r="M253" s="91"/>
      <c r="N253" s="88" t="str">
        <f t="array" ref="N253">IF(M253="","",INDEX(Herbs!$J:$J,MATCH(M253,Herbs!$B:$B,0)))</f>
        <v/>
      </c>
      <c r="O253" s="88">
        <f t="array" ref="O253">IF(M253:M632="",0, INDEX(Herbs!A:A,MATCH(M253,Herbs!B:B,0)))</f>
        <v>0</v>
      </c>
      <c r="P253" s="89" t="str">
        <f t="array" ref="P253">IF(M253="","", SWITCH(INDEX(Herbs!$A:$A,MATCH(M253,Herbs!$B:$B,0)),1,1,2,3,3,9,4,36,5,180,6,1080,0)*L253)</f>
        <v/>
      </c>
      <c r="Q253" s="90" t="str">
        <f t="array" ref="Q253">IF(M253="","",INDEX(Herbs!$C:$C,MATCH(M253,Herbs!$B:$B,0)))</f>
        <v/>
      </c>
      <c r="R253" s="89"/>
      <c r="S253" s="91"/>
      <c r="T253" s="88" t="str">
        <f t="array" ref="T253">IF(S253="","",INDEX(Herbs!$J:$J,MATCH(S253,Herbs!$B:$B,0)))</f>
        <v/>
      </c>
      <c r="U253" s="88">
        <f t="array" ref="U253">IF(S253:S632="",0, INDEX(Herbs!A:A,MATCH(S253,Herbs!B:B,0)))</f>
        <v>0</v>
      </c>
      <c r="V253" s="89" t="str">
        <f t="array" ref="V253">IF(S253="","", SWITCH(INDEX(Herbs!$A:$A,MATCH(S253,Herbs!$B:$B,0)),1,1,2,3,3,9,4,36,5,180,6,1080,0)*R253)</f>
        <v/>
      </c>
      <c r="W253" s="90" t="str">
        <f t="array" ref="W253">IF(S253="","",INDEX(Herbs!$C:$C,MATCH(S253,Herbs!$B:$B,0)))</f>
        <v/>
      </c>
    </row>
    <row r="254" ht="41.25" customHeight="1">
      <c r="C254" s="75"/>
      <c r="D254" s="85" t="str">
        <f>C253</f>
        <v>Tortoise Elixir</v>
      </c>
      <c r="E254" s="85" t="s">
        <v>322</v>
      </c>
      <c r="F254" s="89"/>
      <c r="G254" s="91"/>
      <c r="H254" s="88" t="str">
        <f t="array" ref="H254">IF(G254="","",INDEX(Herbs!$J:$J,MATCH(G254,Herbs!$B:$B,0)))</f>
        <v/>
      </c>
      <c r="I254" s="13">
        <f t="array" ref="I254">IF(G254:G632="",0, INDEX(Herbs!A:A,MATCH(G254,Herbs!B:B,0)))</f>
        <v>0</v>
      </c>
      <c r="J254" s="89" t="str">
        <f t="array" ref="J254">IF(G254="","", SWITCH(INDEX(Herbs!$A:$A,MATCH(G254,Herbs!$B:$B,0)),1,1,2,3,3,9,4,36,5,180,6,1080,0)*F254)</f>
        <v/>
      </c>
      <c r="K254" s="90" t="str">
        <f t="array" ref="K254">IF(G254="","",INDEX(Herbs!$C:$C,MATCH(G254,Herbs!$B:$B,0)))</f>
        <v/>
      </c>
      <c r="L254" s="89"/>
      <c r="M254" s="91"/>
      <c r="N254" s="88" t="str">
        <f t="array" ref="N254">IF(M254="","",INDEX(Herbs!$J:$J,MATCH(M254,Herbs!$B:$B,0)))</f>
        <v/>
      </c>
      <c r="O254" s="88">
        <f t="array" ref="O254">IF(M254:M632="",0, INDEX(Herbs!A:A,MATCH(M254,Herbs!B:B,0)))</f>
        <v>0</v>
      </c>
      <c r="P254" s="89" t="str">
        <f t="array" ref="P254">IF(M254="","", SWITCH(INDEX(Herbs!$A:$A,MATCH(M254,Herbs!$B:$B,0)),1,1,2,3,3,9,4,36,5,180,6,1080,0)*L254)</f>
        <v/>
      </c>
      <c r="Q254" s="90" t="str">
        <f t="array" ref="Q254">IF(M254="","",INDEX(Herbs!$C:$C,MATCH(M254,Herbs!$B:$B,0)))</f>
        <v/>
      </c>
      <c r="R254" s="89"/>
      <c r="S254" s="91"/>
      <c r="T254" s="88" t="str">
        <f t="array" ref="T254">IF(S254="","",INDEX(Herbs!$J:$J,MATCH(S254,Herbs!$B:$B,0)))</f>
        <v/>
      </c>
      <c r="U254" s="88">
        <f t="array" ref="U254">IF(S254:S632="",0, INDEX(Herbs!A:A,MATCH(S254,Herbs!B:B,0)))</f>
        <v>0</v>
      </c>
      <c r="V254" s="89" t="str">
        <f t="array" ref="V254">IF(S254="","", SWITCH(INDEX(Herbs!$A:$A,MATCH(S254,Herbs!$B:$B,0)),1,1,2,3,3,9,4,36,5,180,6,1080,0)*R254)</f>
        <v/>
      </c>
      <c r="W254" s="90" t="str">
        <f t="array" ref="W254">IF(S254="","",INDEX(Herbs!$C:$C,MATCH(S254,Herbs!$B:$B,0)))</f>
        <v/>
      </c>
    </row>
    <row r="255" ht="41.25" customHeight="1">
      <c r="C255" s="75"/>
      <c r="D255" s="85" t="str">
        <f>C253</f>
        <v>Tortoise Elixir</v>
      </c>
      <c r="E255" s="73" t="s">
        <v>323</v>
      </c>
      <c r="F255" s="86">
        <v>4.0</v>
      </c>
      <c r="G255" s="87" t="s">
        <v>340</v>
      </c>
      <c r="H255" s="88" t="str">
        <f t="array" ref="H255">IF(G255="","",INDEX(Herbs!$J:$J,MATCH(G255,Herbs!$B:$B,0)))</f>
        <v/>
      </c>
      <c r="I255" s="13">
        <f t="array" ref="I255">IF(G255:G632="",0, INDEX(Herbs!A:A,MATCH(G255,Herbs!B:B,0)))</f>
        <v>1</v>
      </c>
      <c r="J255" s="89">
        <f t="array" ref="J255">IF(G255="","", SWITCH(INDEX(Herbs!$A:$A,MATCH(G255,Herbs!$B:$B,0)),1,1,2,3,3,9,4,36,5,180,6,1080,0)*F255)</f>
        <v>4</v>
      </c>
      <c r="K255" s="90" t="str">
        <f t="array" ref="K255">IF(G255="","",INDEX(Herbs!$E:$E,MATCH(G255,Herbs!$B:$B,0)))</f>
        <v>Chaos</v>
      </c>
      <c r="L255" s="89"/>
      <c r="M255" s="91"/>
      <c r="N255" s="88" t="str">
        <f t="array" ref="N255">IF(M255="","",INDEX(Herbs!$J:$J,MATCH(M255,Herbs!$B:$B,0)))</f>
        <v/>
      </c>
      <c r="O255" s="88">
        <f t="array" ref="O255">IF(M255:M632="",0, INDEX(Herbs!A:A,MATCH(M255,Herbs!B:B,0)))</f>
        <v>0</v>
      </c>
      <c r="P255" s="89" t="str">
        <f t="array" ref="P255">IF(M255="","", SWITCH(INDEX(Herbs!$A:$A,MATCH(M255,Herbs!$B:$B,0)),1,1,2,3,3,9,4,36,5,180,6,1080,0)*L255)</f>
        <v/>
      </c>
      <c r="Q255" s="90" t="str">
        <f t="array" ref="Q255">IF(M255="","",INDEX(Herbs!$E:$E,MATCH(M255,Herbs!$B:$B,0)))</f>
        <v/>
      </c>
      <c r="R255" s="89"/>
      <c r="S255" s="91"/>
      <c r="T255" s="88" t="str">
        <f t="array" ref="T255">IF(S255="","",INDEX(Herbs!$J:$J,MATCH(S255,Herbs!$B:$B,0)))</f>
        <v/>
      </c>
      <c r="U255" s="88">
        <f t="array" ref="U255">IF(S255:S632="",0, INDEX(Herbs!A:A,MATCH(S255,Herbs!B:B,0)))</f>
        <v>0</v>
      </c>
      <c r="V255" s="89" t="str">
        <f t="array" ref="V255">IF(S255="","", SWITCH(INDEX(Herbs!$A:$A,MATCH(S255,Herbs!$B:$B,0)),1,1,2,3,3,9,4,36,5,180,6,1080,0)*R255)</f>
        <v/>
      </c>
      <c r="W255" s="90" t="str">
        <f t="array" ref="W255">IF(S255="","",INDEX(Herbs!$E:$E,MATCH(S255,Herbs!$B:$B,0)))</f>
        <v/>
      </c>
    </row>
    <row r="256" ht="41.25" customHeight="1">
      <c r="C256" s="75"/>
      <c r="D256" s="85" t="str">
        <f>C253</f>
        <v>Tortoise Elixir</v>
      </c>
      <c r="E256" s="73" t="s">
        <v>325</v>
      </c>
      <c r="F256" s="89"/>
      <c r="G256" s="91"/>
      <c r="H256" s="88" t="str">
        <f t="array" ref="H256">IF(G256="","",INDEX(Herbs!$J:$J,MATCH(G256,Herbs!$B:$B,0)))</f>
        <v/>
      </c>
      <c r="I256" s="13">
        <f t="array" ref="I256">IF(G256:G632="",0, INDEX(Herbs!A:A,MATCH(G256,Herbs!B:B,0)))</f>
        <v>0</v>
      </c>
      <c r="J256" s="89" t="str">
        <f t="array" ref="J256">IF(G256="","", SWITCH(INDEX(Herbs!$A:$A,MATCH(G256,Herbs!$B:$B,0)),1,1,2,3,3,9,4,36,5,180,6,1080,0)*F256)</f>
        <v/>
      </c>
      <c r="K256" s="90" t="str">
        <f t="array" ref="K256">IF(G256="","",INDEX(Herbs!$E:$E,MATCH(G256,Herbs!$B:$B,0)))</f>
        <v/>
      </c>
      <c r="L256" s="89"/>
      <c r="M256" s="91"/>
      <c r="N256" s="88" t="str">
        <f t="array" ref="N256">IF(M256="","",INDEX(Herbs!$J:$J,MATCH(M256,Herbs!$B:$B,0)))</f>
        <v/>
      </c>
      <c r="O256" s="88">
        <f t="array" ref="O256">IF(M256:M632="",0, INDEX(Herbs!A:A,MATCH(M256,Herbs!B:B,0)))</f>
        <v>0</v>
      </c>
      <c r="P256" s="89" t="str">
        <f t="array" ref="P256">IF(M256="","", SWITCH(INDEX(Herbs!$A:$A,MATCH(M256,Herbs!$B:$B,0)),1,1,2,3,3,9,4,36,5,180,6,1080,0)*L256)</f>
        <v/>
      </c>
      <c r="Q256" s="90" t="str">
        <f t="array" ref="Q256">IF(M256="","",INDEX(Herbs!$E:$E,MATCH(M256,Herbs!$B:$B,0)))</f>
        <v/>
      </c>
      <c r="R256" s="89"/>
      <c r="S256" s="91"/>
      <c r="T256" s="88" t="str">
        <f t="array" ref="T256">IF(S256="","",INDEX(Herbs!$J:$J,MATCH(S256,Herbs!$B:$B,0)))</f>
        <v/>
      </c>
      <c r="U256" s="88">
        <f t="array" ref="U256">IF(S256:S632="",0, INDEX(Herbs!A:A,MATCH(S256,Herbs!B:B,0)))</f>
        <v>0</v>
      </c>
      <c r="V256" s="89" t="str">
        <f t="array" ref="V256">IF(S256="","", SWITCH(INDEX(Herbs!$A:$A,MATCH(S256,Herbs!$B:$B,0)),1,1,2,3,3,9,4,36,5,180,6,1080,0)*R256)</f>
        <v/>
      </c>
      <c r="W256" s="90" t="str">
        <f t="array" ref="W256">IF(S256="","",INDEX(Herbs!$E:$E,MATCH(S256,Herbs!$B:$B,0)))</f>
        <v/>
      </c>
    </row>
    <row r="257" ht="41.25" customHeight="1">
      <c r="A257" s="92"/>
      <c r="B257" s="92"/>
      <c r="C257" s="93"/>
      <c r="D257" s="94" t="str">
        <f>C253</f>
        <v>Tortoise Elixir</v>
      </c>
      <c r="E257" s="95" t="s">
        <v>326</v>
      </c>
      <c r="F257" s="96">
        <v>1.0</v>
      </c>
      <c r="G257" s="97" t="s">
        <v>344</v>
      </c>
      <c r="H257" s="98" t="str">
        <f t="array" ref="H257">IF(G257="","",INDEX(Herbs!$J:$J,MATCH(G257,Herbs!$B:$B,0)))</f>
        <v/>
      </c>
      <c r="I257" s="99">
        <f t="array" ref="I257">IF(G257:G632="",0, INDEX(Herbs!A:A,MATCH(G257,Herbs!B:B,0)))</f>
        <v>2</v>
      </c>
      <c r="J257" s="100">
        <f t="array" ref="J257">IF(G257="","", SWITCH(INDEX(Herbs!$A:$A,MATCH(G257,Herbs!$B:$B,0)),1,1,2,3,3,9,4,36,5,180,6,1080,0)*F257)</f>
        <v>3</v>
      </c>
      <c r="K257" s="101" t="str">
        <f t="array" ref="K257">IF(G257="","",INDEX(Herbs!$G:$G,MATCH(G257,Herbs!$B:$B,0)))</f>
        <v>Cold</v>
      </c>
      <c r="L257" s="100"/>
      <c r="M257" s="97"/>
      <c r="N257" s="98" t="str">
        <f t="array" ref="N257">IF(M257="","",INDEX(Herbs!$J:$J,MATCH(M257,Herbs!$B:$B,0)))</f>
        <v/>
      </c>
      <c r="O257" s="98">
        <f t="array" ref="O257">IF(M257:M632="",0, INDEX(Herbs!A:A,MATCH(M257,Herbs!B:B,0)))</f>
        <v>0</v>
      </c>
      <c r="P257" s="100" t="str">
        <f t="array" ref="P257">IF(M257="","", SWITCH(INDEX(Herbs!$A:$A,MATCH(M257,Herbs!$B:$B,0)),1,1,2,3,3,9,4,36,5,180,6,1080,0)*L257)</f>
        <v/>
      </c>
      <c r="Q257" s="101" t="str">
        <f t="array" ref="Q257">IF(M257="","",INDEX(Herbs!$G:$G,MATCH(M257,Herbs!$B:$B,0)))</f>
        <v/>
      </c>
      <c r="R257" s="100"/>
      <c r="S257" s="97"/>
      <c r="T257" s="98" t="str">
        <f t="array" ref="T257">IF(S257="","",INDEX(Herbs!$J:$J,MATCH(S257,Herbs!$B:$B,0)))</f>
        <v/>
      </c>
      <c r="U257" s="98">
        <f t="array" ref="U257">IF(S257:S632="",0, INDEX(Herbs!A:A,MATCH(S257,Herbs!B:B,0)))</f>
        <v>0</v>
      </c>
      <c r="V257" s="100" t="str">
        <f t="array" ref="V257">IF(S257="","", SWITCH(INDEX(Herbs!$A:$A,MATCH(S257,Herbs!$B:$B,0)),1,1,2,3,3,9,4,36,5,180,6,1080,0)*R257)</f>
        <v/>
      </c>
      <c r="W257" s="101" t="str">
        <f t="array" ref="W257">IF(S257="","",INDEX(Herbs!$G:$G,MATCH(S257,Herbs!$B:$B,0)))</f>
        <v/>
      </c>
    </row>
    <row r="258" ht="41.25" customHeight="1">
      <c r="A258" s="82" t="s">
        <v>91</v>
      </c>
      <c r="B258" s="83">
        <v>2.0</v>
      </c>
      <c r="C258" s="84" t="s">
        <v>95</v>
      </c>
      <c r="D258" s="85" t="str">
        <f>C258</f>
        <v>Stoneskin Elixir</v>
      </c>
      <c r="E258" s="85" t="s">
        <v>320</v>
      </c>
      <c r="F258" s="86">
        <v>3.0</v>
      </c>
      <c r="G258" s="87" t="s">
        <v>342</v>
      </c>
      <c r="H258" s="88" t="str">
        <f t="array" ref="H258">IF(G258="","",INDEX(Herbs!$J:$J,MATCH(G258,Herbs!$B:$B,0)))</f>
        <v/>
      </c>
      <c r="I258" s="13">
        <f t="array" ref="I258">IF(G258:G632="",0, INDEX(Herbs!A:A,MATCH(G258,Herbs!B:B,0)))</f>
        <v>2</v>
      </c>
      <c r="J258" s="89">
        <f t="array" ref="J258">IF(G258="","", SWITCH(INDEX(Herbs!$A:$A,MATCH(G258,Herbs!$B:$B,0)),1,1,2,3,3,9,4,36,5,180,6,1080,0)*F258)</f>
        <v>9</v>
      </c>
      <c r="K258" s="90" t="str">
        <f t="array" ref="K258">IF(G258="","",INDEX(Herbs!$C:$C,MATCH(G258,Herbs!$B:$B,0)))</f>
        <v>Controlling</v>
      </c>
      <c r="L258" s="89"/>
      <c r="M258" s="91"/>
      <c r="N258" s="88" t="str">
        <f t="array" ref="N258">IF(M258="","",INDEX(Herbs!$J:$J,MATCH(M258,Herbs!$B:$B,0)))</f>
        <v/>
      </c>
      <c r="O258" s="88">
        <f t="array" ref="O258">IF(M258:M632="",0, INDEX(Herbs!A:A,MATCH(M258,Herbs!B:B,0)))</f>
        <v>0</v>
      </c>
      <c r="P258" s="89" t="str">
        <f t="array" ref="P258">IF(M258="","", SWITCH(INDEX(Herbs!$A:$A,MATCH(M258,Herbs!$B:$B,0)),1,1,2,3,3,9,4,36,5,180,6,1080,0)*L258)</f>
        <v/>
      </c>
      <c r="Q258" s="90" t="str">
        <f t="array" ref="Q258">IF(M258="","",INDEX(Herbs!$C:$C,MATCH(M258,Herbs!$B:$B,0)))</f>
        <v/>
      </c>
      <c r="R258" s="89"/>
      <c r="S258" s="91"/>
      <c r="T258" s="88" t="str">
        <f t="array" ref="T258">IF(S258="","",INDEX(Herbs!$J:$J,MATCH(S258,Herbs!$B:$B,0)))</f>
        <v/>
      </c>
      <c r="U258" s="88">
        <f t="array" ref="U258">IF(S258:S632="",0, INDEX(Herbs!A:A,MATCH(S258,Herbs!B:B,0)))</f>
        <v>0</v>
      </c>
      <c r="V258" s="89" t="str">
        <f t="array" ref="V258">IF(S258="","", SWITCH(INDEX(Herbs!$A:$A,MATCH(S258,Herbs!$B:$B,0)),1,1,2,3,3,9,4,36,5,180,6,1080,0)*R258)</f>
        <v/>
      </c>
      <c r="W258" s="90" t="str">
        <f t="array" ref="W258">IF(S258="","",INDEX(Herbs!$C:$C,MATCH(S258,Herbs!$B:$B,0)))</f>
        <v/>
      </c>
    </row>
    <row r="259" ht="41.25" customHeight="1">
      <c r="C259" s="75"/>
      <c r="D259" s="85" t="str">
        <f>C258</f>
        <v>Stoneskin Elixir</v>
      </c>
      <c r="E259" s="85" t="s">
        <v>322</v>
      </c>
      <c r="F259" s="89"/>
      <c r="G259" s="91"/>
      <c r="H259" s="88" t="str">
        <f t="array" ref="H259">IF(G259="","",INDEX(Herbs!$J:$J,MATCH(G259,Herbs!$B:$B,0)))</f>
        <v/>
      </c>
      <c r="I259" s="13">
        <f t="array" ref="I259">IF(G259:G632="",0, INDEX(Herbs!A:A,MATCH(G259,Herbs!B:B,0)))</f>
        <v>0</v>
      </c>
      <c r="J259" s="89" t="str">
        <f t="array" ref="J259">IF(G259="","", SWITCH(INDEX(Herbs!$A:$A,MATCH(G259,Herbs!$B:$B,0)),1,1,2,3,3,9,4,36,5,180,6,1080,0)*F259)</f>
        <v/>
      </c>
      <c r="K259" s="90" t="str">
        <f t="array" ref="K259">IF(G259="","",INDEX(Herbs!$C:$C,MATCH(G259,Herbs!$B:$B,0)))</f>
        <v/>
      </c>
      <c r="L259" s="89"/>
      <c r="M259" s="91"/>
      <c r="N259" s="88" t="str">
        <f t="array" ref="N259">IF(M259="","",INDEX(Herbs!$J:$J,MATCH(M259,Herbs!$B:$B,0)))</f>
        <v/>
      </c>
      <c r="O259" s="88">
        <f t="array" ref="O259">IF(M259:M632="",0, INDEX(Herbs!A:A,MATCH(M259,Herbs!B:B,0)))</f>
        <v>0</v>
      </c>
      <c r="P259" s="89" t="str">
        <f t="array" ref="P259">IF(M259="","", SWITCH(INDEX(Herbs!$A:$A,MATCH(M259,Herbs!$B:$B,0)),1,1,2,3,3,9,4,36,5,180,6,1080,0)*L259)</f>
        <v/>
      </c>
      <c r="Q259" s="90" t="str">
        <f t="array" ref="Q259">IF(M259="","",INDEX(Herbs!$C:$C,MATCH(M259,Herbs!$B:$B,0)))</f>
        <v/>
      </c>
      <c r="R259" s="89"/>
      <c r="S259" s="91"/>
      <c r="T259" s="88" t="str">
        <f t="array" ref="T259">IF(S259="","",INDEX(Herbs!$J:$J,MATCH(S259,Herbs!$B:$B,0)))</f>
        <v/>
      </c>
      <c r="U259" s="88">
        <f t="array" ref="U259">IF(S259:S632="",0, INDEX(Herbs!A:A,MATCH(S259,Herbs!B:B,0)))</f>
        <v>0</v>
      </c>
      <c r="V259" s="89" t="str">
        <f t="array" ref="V259">IF(S259="","", SWITCH(INDEX(Herbs!$A:$A,MATCH(S259,Herbs!$B:$B,0)),1,1,2,3,3,9,4,36,5,180,6,1080,0)*R259)</f>
        <v/>
      </c>
      <c r="W259" s="90" t="str">
        <f t="array" ref="W259">IF(S259="","",INDEX(Herbs!$C:$C,MATCH(S259,Herbs!$B:$B,0)))</f>
        <v/>
      </c>
    </row>
    <row r="260" ht="41.25" customHeight="1">
      <c r="C260" s="75"/>
      <c r="D260" s="85" t="str">
        <f>C258</f>
        <v>Stoneskin Elixir</v>
      </c>
      <c r="E260" s="73" t="s">
        <v>323</v>
      </c>
      <c r="F260" s="86">
        <v>3.0</v>
      </c>
      <c r="G260" s="87" t="s">
        <v>356</v>
      </c>
      <c r="H260" s="88" t="str">
        <f t="array" ref="H260">IF(G260="","",INDEX(Herbs!$J:$J,MATCH(G260,Herbs!$B:$B,0)))</f>
        <v/>
      </c>
      <c r="I260" s="13">
        <f t="array" ref="I260">IF(G260:G632="",0, INDEX(Herbs!A:A,MATCH(G260,Herbs!B:B,0)))</f>
        <v>2</v>
      </c>
      <c r="J260" s="89">
        <f t="array" ref="J260">IF(G260="","", SWITCH(INDEX(Herbs!$A:$A,MATCH(G260,Herbs!$B:$B,0)),1,1,2,3,3,9,4,36,5,180,6,1080,0)*F260)</f>
        <v>9</v>
      </c>
      <c r="K260" s="90" t="str">
        <f t="array" ref="K260">IF(G260="","",INDEX(Herbs!$E:$E,MATCH(G260,Herbs!$B:$B,0)))</f>
        <v>Enforcing</v>
      </c>
      <c r="L260" s="89"/>
      <c r="M260" s="91"/>
      <c r="N260" s="88" t="str">
        <f t="array" ref="N260">IF(M260="","",INDEX(Herbs!$J:$J,MATCH(M260,Herbs!$B:$B,0)))</f>
        <v/>
      </c>
      <c r="O260" s="88">
        <f t="array" ref="O260">IF(M260:M632="",0, INDEX(Herbs!A:A,MATCH(M260,Herbs!B:B,0)))</f>
        <v>0</v>
      </c>
      <c r="P260" s="89" t="str">
        <f t="array" ref="P260">IF(M260="","", SWITCH(INDEX(Herbs!$A:$A,MATCH(M260,Herbs!$B:$B,0)),1,1,2,3,3,9,4,36,5,180,6,1080,0)*L260)</f>
        <v/>
      </c>
      <c r="Q260" s="90" t="str">
        <f t="array" ref="Q260">IF(M260="","",INDEX(Herbs!$E:$E,MATCH(M260,Herbs!$B:$B,0)))</f>
        <v/>
      </c>
      <c r="R260" s="89"/>
      <c r="S260" s="91"/>
      <c r="T260" s="88" t="str">
        <f t="array" ref="T260">IF(S260="","",INDEX(Herbs!$J:$J,MATCH(S260,Herbs!$B:$B,0)))</f>
        <v/>
      </c>
      <c r="U260" s="88">
        <f t="array" ref="U260">IF(S260:S632="",0, INDEX(Herbs!A:A,MATCH(S260,Herbs!B:B,0)))</f>
        <v>0</v>
      </c>
      <c r="V260" s="89" t="str">
        <f t="array" ref="V260">IF(S260="","", SWITCH(INDEX(Herbs!$A:$A,MATCH(S260,Herbs!$B:$B,0)),1,1,2,3,3,9,4,36,5,180,6,1080,0)*R260)</f>
        <v/>
      </c>
      <c r="W260" s="90" t="str">
        <f t="array" ref="W260">IF(S260="","",INDEX(Herbs!$E:$E,MATCH(S260,Herbs!$B:$B,0)))</f>
        <v/>
      </c>
    </row>
    <row r="261" ht="41.25" customHeight="1">
      <c r="C261" s="75"/>
      <c r="D261" s="85" t="str">
        <f>C258</f>
        <v>Stoneskin Elixir</v>
      </c>
      <c r="E261" s="73" t="s">
        <v>325</v>
      </c>
      <c r="F261" s="89"/>
      <c r="G261" s="91"/>
      <c r="H261" s="88" t="str">
        <f t="array" ref="H261">IF(G261="","",INDEX(Herbs!$J:$J,MATCH(G261,Herbs!$B:$B,0)))</f>
        <v/>
      </c>
      <c r="I261" s="13">
        <f t="array" ref="I261">IF(G261:G632="",0, INDEX(Herbs!A:A,MATCH(G261,Herbs!B:B,0)))</f>
        <v>0</v>
      </c>
      <c r="J261" s="89" t="str">
        <f t="array" ref="J261">IF(G261="","", SWITCH(INDEX(Herbs!$A:$A,MATCH(G261,Herbs!$B:$B,0)),1,1,2,3,3,9,4,36,5,180,6,1080,0)*F261)</f>
        <v/>
      </c>
      <c r="K261" s="90" t="str">
        <f t="array" ref="K261">IF(G261="","",INDEX(Herbs!$E:$E,MATCH(G261,Herbs!$B:$B,0)))</f>
        <v/>
      </c>
      <c r="L261" s="89"/>
      <c r="M261" s="91"/>
      <c r="N261" s="88" t="str">
        <f t="array" ref="N261">IF(M261="","",INDEX(Herbs!$J:$J,MATCH(M261,Herbs!$B:$B,0)))</f>
        <v/>
      </c>
      <c r="O261" s="88">
        <f t="array" ref="O261">IF(M261:M632="",0, INDEX(Herbs!A:A,MATCH(M261,Herbs!B:B,0)))</f>
        <v>0</v>
      </c>
      <c r="P261" s="89" t="str">
        <f t="array" ref="P261">IF(M261="","", SWITCH(INDEX(Herbs!$A:$A,MATCH(M261,Herbs!$B:$B,0)),1,1,2,3,3,9,4,36,5,180,6,1080,0)*L261)</f>
        <v/>
      </c>
      <c r="Q261" s="90" t="str">
        <f t="array" ref="Q261">IF(M261="","",INDEX(Herbs!$E:$E,MATCH(M261,Herbs!$B:$B,0)))</f>
        <v/>
      </c>
      <c r="R261" s="89"/>
      <c r="S261" s="91"/>
      <c r="T261" s="88" t="str">
        <f t="array" ref="T261">IF(S261="","",INDEX(Herbs!$J:$J,MATCH(S261,Herbs!$B:$B,0)))</f>
        <v/>
      </c>
      <c r="U261" s="88">
        <f t="array" ref="U261">IF(S261:S632="",0, INDEX(Herbs!A:A,MATCH(S261,Herbs!B:B,0)))</f>
        <v>0</v>
      </c>
      <c r="V261" s="89" t="str">
        <f t="array" ref="V261">IF(S261="","", SWITCH(INDEX(Herbs!$A:$A,MATCH(S261,Herbs!$B:$B,0)),1,1,2,3,3,9,4,36,5,180,6,1080,0)*R261)</f>
        <v/>
      </c>
      <c r="W261" s="90" t="str">
        <f t="array" ref="W261">IF(S261="","",INDEX(Herbs!$E:$E,MATCH(S261,Herbs!$B:$B,0)))</f>
        <v/>
      </c>
    </row>
    <row r="262" ht="41.25" customHeight="1">
      <c r="A262" s="92"/>
      <c r="B262" s="92"/>
      <c r="C262" s="93"/>
      <c r="D262" s="94" t="str">
        <f>C258</f>
        <v>Stoneskin Elixir</v>
      </c>
      <c r="E262" s="95" t="s">
        <v>326</v>
      </c>
      <c r="F262" s="96">
        <v>1.0</v>
      </c>
      <c r="G262" s="97" t="s">
        <v>344</v>
      </c>
      <c r="H262" s="98" t="str">
        <f t="array" ref="H262">IF(G262="","",INDEX(Herbs!$J:$J,MATCH(G262,Herbs!$B:$B,0)))</f>
        <v/>
      </c>
      <c r="I262" s="99">
        <f t="array" ref="I262">IF(G262:G632="",0, INDEX(Herbs!A:A,MATCH(G262,Herbs!B:B,0)))</f>
        <v>2</v>
      </c>
      <c r="J262" s="100">
        <f t="array" ref="J262">IF(G262="","", SWITCH(INDEX(Herbs!$A:$A,MATCH(G262,Herbs!$B:$B,0)),1,1,2,3,3,9,4,36,5,180,6,1080,0)*F262)</f>
        <v>3</v>
      </c>
      <c r="K262" s="101" t="str">
        <f t="array" ref="K262">IF(G262="","",INDEX(Herbs!$G:$G,MATCH(G262,Herbs!$B:$B,0)))</f>
        <v>Cold</v>
      </c>
      <c r="L262" s="100"/>
      <c r="M262" s="97"/>
      <c r="N262" s="98" t="str">
        <f t="array" ref="N262">IF(M262="","",INDEX(Herbs!$J:$J,MATCH(M262,Herbs!$B:$B,0)))</f>
        <v/>
      </c>
      <c r="O262" s="98">
        <f t="array" ref="O262">IF(M262:M632="",0, INDEX(Herbs!A:A,MATCH(M262,Herbs!B:B,0)))</f>
        <v>0</v>
      </c>
      <c r="P262" s="100" t="str">
        <f t="array" ref="P262">IF(M262="","", SWITCH(INDEX(Herbs!$A:$A,MATCH(M262,Herbs!$B:$B,0)),1,1,2,3,3,9,4,36,5,180,6,1080,0)*L262)</f>
        <v/>
      </c>
      <c r="Q262" s="101" t="str">
        <f t="array" ref="Q262">IF(M262="","",INDEX(Herbs!$G:$G,MATCH(M262,Herbs!$B:$B,0)))</f>
        <v/>
      </c>
      <c r="R262" s="100"/>
      <c r="S262" s="97"/>
      <c r="T262" s="98" t="str">
        <f t="array" ref="T262">IF(S262="","",INDEX(Herbs!$J:$J,MATCH(S262,Herbs!$B:$B,0)))</f>
        <v/>
      </c>
      <c r="U262" s="98">
        <f t="array" ref="U262">IF(S262:S632="",0, INDEX(Herbs!A:A,MATCH(S262,Herbs!B:B,0)))</f>
        <v>0</v>
      </c>
      <c r="V262" s="100" t="str">
        <f t="array" ref="V262">IF(S262="","", SWITCH(INDEX(Herbs!$A:$A,MATCH(S262,Herbs!$B:$B,0)),1,1,2,3,3,9,4,36,5,180,6,1080,0)*R262)</f>
        <v/>
      </c>
      <c r="W262" s="101" t="str">
        <f t="array" ref="W262">IF(S262="","",INDEX(Herbs!$G:$G,MATCH(S262,Herbs!$B:$B,0)))</f>
        <v/>
      </c>
    </row>
    <row r="263" ht="41.25" customHeight="1">
      <c r="A263" s="82" t="s">
        <v>91</v>
      </c>
      <c r="B263" s="83">
        <v>2.0</v>
      </c>
      <c r="C263" s="84" t="s">
        <v>97</v>
      </c>
      <c r="D263" s="85" t="str">
        <f>C263</f>
        <v>Great Tortoise Elixir</v>
      </c>
      <c r="E263" s="85" t="s">
        <v>320</v>
      </c>
      <c r="F263" s="86">
        <v>2.0</v>
      </c>
      <c r="G263" s="87" t="s">
        <v>324</v>
      </c>
      <c r="H263" s="88" t="str">
        <f t="array" ref="H263">IF(G263="","",INDEX(Herbs!$J:$J,MATCH(G263,Herbs!$B:$B,0)))</f>
        <v/>
      </c>
      <c r="I263" s="13">
        <f t="array" ref="I263">IF(G263:G632="",0, INDEX(Herbs!A:A,MATCH(G263,Herbs!B:B,0)))</f>
        <v>2</v>
      </c>
      <c r="J263" s="89">
        <f t="array" ref="J263">IF(G263="","", SWITCH(INDEX(Herbs!$A:$A,MATCH(G263,Herbs!$B:$B,0)),1,1,2,3,3,9,4,36,5,180,6,1080,0)*F263)</f>
        <v>6</v>
      </c>
      <c r="K263" s="90" t="str">
        <f t="array" ref="K263">IF(G263="","",INDEX(Herbs!$C:$C,MATCH(G263,Herbs!$B:$B,0)))</f>
        <v>Controlling</v>
      </c>
      <c r="L263" s="89"/>
      <c r="M263" s="91"/>
      <c r="N263" s="88" t="str">
        <f t="array" ref="N263">IF(M263="","",INDEX(Herbs!$J:$J,MATCH(M263,Herbs!$B:$B,0)))</f>
        <v/>
      </c>
      <c r="O263" s="88">
        <f t="array" ref="O263">IF(M263:M632="",0, INDEX(Herbs!A:A,MATCH(M263,Herbs!B:B,0)))</f>
        <v>0</v>
      </c>
      <c r="P263" s="89" t="str">
        <f t="array" ref="P263">IF(M263="","", SWITCH(INDEX(Herbs!$A:$A,MATCH(M263,Herbs!$B:$B,0)),1,1,2,3,3,9,4,36,5,180,6,1080,0)*L263)</f>
        <v/>
      </c>
      <c r="Q263" s="90" t="str">
        <f t="array" ref="Q263">IF(M263="","",INDEX(Herbs!$C:$C,MATCH(M263,Herbs!$B:$B,0)))</f>
        <v/>
      </c>
      <c r="R263" s="89"/>
      <c r="S263" s="91"/>
      <c r="T263" s="88" t="str">
        <f t="array" ref="T263">IF(S263="","",INDEX(Herbs!$J:$J,MATCH(S263,Herbs!$B:$B,0)))</f>
        <v/>
      </c>
      <c r="U263" s="88">
        <f t="array" ref="U263">IF(S263:S632="",0, INDEX(Herbs!A:A,MATCH(S263,Herbs!B:B,0)))</f>
        <v>0</v>
      </c>
      <c r="V263" s="89" t="str">
        <f t="array" ref="V263">IF(S263="","", SWITCH(INDEX(Herbs!$A:$A,MATCH(S263,Herbs!$B:$B,0)),1,1,2,3,3,9,4,36,5,180,6,1080,0)*R263)</f>
        <v/>
      </c>
      <c r="W263" s="90" t="str">
        <f t="array" ref="W263">IF(S263="","",INDEX(Herbs!$C:$C,MATCH(S263,Herbs!$B:$B,0)))</f>
        <v/>
      </c>
    </row>
    <row r="264" ht="41.25" customHeight="1">
      <c r="C264" s="75"/>
      <c r="D264" s="85" t="str">
        <f>C263</f>
        <v>Great Tortoise Elixir</v>
      </c>
      <c r="E264" s="85" t="s">
        <v>322</v>
      </c>
      <c r="F264" s="89"/>
      <c r="G264" s="91"/>
      <c r="H264" s="88" t="str">
        <f t="array" ref="H264">IF(G264="","",INDEX(Herbs!$J:$J,MATCH(G264,Herbs!$B:$B,0)))</f>
        <v/>
      </c>
      <c r="I264" s="13">
        <f t="array" ref="I264">IF(G264:G632="",0, INDEX(Herbs!A:A,MATCH(G264,Herbs!B:B,0)))</f>
        <v>0</v>
      </c>
      <c r="J264" s="89" t="str">
        <f t="array" ref="J264">IF(G264="","", SWITCH(INDEX(Herbs!$A:$A,MATCH(G264,Herbs!$B:$B,0)),1,1,2,3,3,9,4,36,5,180,6,1080,0)*F264)</f>
        <v/>
      </c>
      <c r="K264" s="90" t="str">
        <f t="array" ref="K264">IF(G264="","",INDEX(Herbs!$C:$C,MATCH(G264,Herbs!$B:$B,0)))</f>
        <v/>
      </c>
      <c r="L264" s="89"/>
      <c r="M264" s="91"/>
      <c r="N264" s="88" t="str">
        <f t="array" ref="N264">IF(M264="","",INDEX(Herbs!$J:$J,MATCH(M264,Herbs!$B:$B,0)))</f>
        <v/>
      </c>
      <c r="O264" s="88">
        <f t="array" ref="O264">IF(M264:M632="",0, INDEX(Herbs!A:A,MATCH(M264,Herbs!B:B,0)))</f>
        <v>0</v>
      </c>
      <c r="P264" s="89" t="str">
        <f t="array" ref="P264">IF(M264="","", SWITCH(INDEX(Herbs!$A:$A,MATCH(M264,Herbs!$B:$B,0)),1,1,2,3,3,9,4,36,5,180,6,1080,0)*L264)</f>
        <v/>
      </c>
      <c r="Q264" s="90" t="str">
        <f t="array" ref="Q264">IF(M264="","",INDEX(Herbs!$C:$C,MATCH(M264,Herbs!$B:$B,0)))</f>
        <v/>
      </c>
      <c r="R264" s="89"/>
      <c r="S264" s="91"/>
      <c r="T264" s="88" t="str">
        <f t="array" ref="T264">IF(S264="","",INDEX(Herbs!$J:$J,MATCH(S264,Herbs!$B:$B,0)))</f>
        <v/>
      </c>
      <c r="U264" s="88">
        <f t="array" ref="U264">IF(S264:S632="",0, INDEX(Herbs!A:A,MATCH(S264,Herbs!B:B,0)))</f>
        <v>0</v>
      </c>
      <c r="V264" s="89" t="str">
        <f t="array" ref="V264">IF(S264="","", SWITCH(INDEX(Herbs!$A:$A,MATCH(S264,Herbs!$B:$B,0)),1,1,2,3,3,9,4,36,5,180,6,1080,0)*R264)</f>
        <v/>
      </c>
      <c r="W264" s="90" t="str">
        <f t="array" ref="W264">IF(S264="","",INDEX(Herbs!$C:$C,MATCH(S264,Herbs!$B:$B,0)))</f>
        <v/>
      </c>
    </row>
    <row r="265" ht="41.25" customHeight="1">
      <c r="C265" s="75"/>
      <c r="D265" s="85" t="str">
        <f>C263</f>
        <v>Great Tortoise Elixir</v>
      </c>
      <c r="E265" s="73" t="s">
        <v>323</v>
      </c>
      <c r="F265" s="86">
        <v>4.0</v>
      </c>
      <c r="G265" s="87" t="s">
        <v>343</v>
      </c>
      <c r="H265" s="88" t="str">
        <f t="array" ref="H265">IF(G265="","",INDEX(Herbs!$J:$J,MATCH(G265,Herbs!$B:$B,0)))</f>
        <v/>
      </c>
      <c r="I265" s="13">
        <f t="array" ref="I265">IF(G265:G632="",0, INDEX(Herbs!A:A,MATCH(G265,Herbs!B:B,0)))</f>
        <v>2</v>
      </c>
      <c r="J265" s="89">
        <f t="array" ref="J265">IF(G265="","", SWITCH(INDEX(Herbs!$A:$A,MATCH(G265,Herbs!$B:$B,0)),1,1,2,3,3,9,4,36,5,180,6,1080,0)*F265)</f>
        <v>12</v>
      </c>
      <c r="K265" s="90" t="str">
        <f t="array" ref="K265">IF(G265="","",INDEX(Herbs!$E:$E,MATCH(G265,Herbs!$B:$B,0)))</f>
        <v>Chaos</v>
      </c>
      <c r="L265" s="89"/>
      <c r="M265" s="91"/>
      <c r="N265" s="88" t="str">
        <f t="array" ref="N265">IF(M265="","",INDEX(Herbs!$J:$J,MATCH(M265,Herbs!$B:$B,0)))</f>
        <v/>
      </c>
      <c r="O265" s="88">
        <f t="array" ref="O265">IF(M265:M632="",0, INDEX(Herbs!A:A,MATCH(M265,Herbs!B:B,0)))</f>
        <v>0</v>
      </c>
      <c r="P265" s="89" t="str">
        <f t="array" ref="P265">IF(M265="","", SWITCH(INDEX(Herbs!$A:$A,MATCH(M265,Herbs!$B:$B,0)),1,1,2,3,3,9,4,36,5,180,6,1080,0)*L265)</f>
        <v/>
      </c>
      <c r="Q265" s="90" t="str">
        <f t="array" ref="Q265">IF(M265="","",INDEX(Herbs!$E:$E,MATCH(M265,Herbs!$B:$B,0)))</f>
        <v/>
      </c>
      <c r="R265" s="89"/>
      <c r="S265" s="91"/>
      <c r="T265" s="88" t="str">
        <f t="array" ref="T265">IF(S265="","",INDEX(Herbs!$J:$J,MATCH(S265,Herbs!$B:$B,0)))</f>
        <v/>
      </c>
      <c r="U265" s="88">
        <f t="array" ref="U265">IF(S265:S632="",0, INDEX(Herbs!A:A,MATCH(S265,Herbs!B:B,0)))</f>
        <v>0</v>
      </c>
      <c r="V265" s="89" t="str">
        <f t="array" ref="V265">IF(S265="","", SWITCH(INDEX(Herbs!$A:$A,MATCH(S265,Herbs!$B:$B,0)),1,1,2,3,3,9,4,36,5,180,6,1080,0)*R265)</f>
        <v/>
      </c>
      <c r="W265" s="90" t="str">
        <f t="array" ref="W265">IF(S265="","",INDEX(Herbs!$E:$E,MATCH(S265,Herbs!$B:$B,0)))</f>
        <v/>
      </c>
    </row>
    <row r="266" ht="41.25" customHeight="1">
      <c r="C266" s="75"/>
      <c r="D266" s="85" t="str">
        <f>C263</f>
        <v>Great Tortoise Elixir</v>
      </c>
      <c r="E266" s="73" t="s">
        <v>325</v>
      </c>
      <c r="F266" s="89"/>
      <c r="G266" s="91"/>
      <c r="H266" s="88" t="str">
        <f t="array" ref="H266">IF(G266="","",INDEX(Herbs!$J:$J,MATCH(G266,Herbs!$B:$B,0)))</f>
        <v/>
      </c>
      <c r="I266" s="13">
        <f t="array" ref="I266">IF(G266:G632="",0, INDEX(Herbs!A:A,MATCH(G266,Herbs!B:B,0)))</f>
        <v>0</v>
      </c>
      <c r="J266" s="89" t="str">
        <f t="array" ref="J266">IF(G266="","", SWITCH(INDEX(Herbs!$A:$A,MATCH(G266,Herbs!$B:$B,0)),1,1,2,3,3,9,4,36,5,180,6,1080,0)*F266)</f>
        <v/>
      </c>
      <c r="K266" s="90" t="str">
        <f t="array" ref="K266">IF(G266="","",INDEX(Herbs!$E:$E,MATCH(G266,Herbs!$B:$B,0)))</f>
        <v/>
      </c>
      <c r="L266" s="89"/>
      <c r="M266" s="91"/>
      <c r="N266" s="88" t="str">
        <f t="array" ref="N266">IF(M266="","",INDEX(Herbs!$J:$J,MATCH(M266,Herbs!$B:$B,0)))</f>
        <v/>
      </c>
      <c r="O266" s="88">
        <f t="array" ref="O266">IF(M266:M632="",0, INDEX(Herbs!A:A,MATCH(M266,Herbs!B:B,0)))</f>
        <v>0</v>
      </c>
      <c r="P266" s="89" t="str">
        <f t="array" ref="P266">IF(M266="","", SWITCH(INDEX(Herbs!$A:$A,MATCH(M266,Herbs!$B:$B,0)),1,1,2,3,3,9,4,36,5,180,6,1080,0)*L266)</f>
        <v/>
      </c>
      <c r="Q266" s="90" t="str">
        <f t="array" ref="Q266">IF(M266="","",INDEX(Herbs!$E:$E,MATCH(M266,Herbs!$B:$B,0)))</f>
        <v/>
      </c>
      <c r="R266" s="89"/>
      <c r="S266" s="91"/>
      <c r="T266" s="88" t="str">
        <f t="array" ref="T266">IF(S266="","",INDEX(Herbs!$J:$J,MATCH(S266,Herbs!$B:$B,0)))</f>
        <v/>
      </c>
      <c r="U266" s="88">
        <f t="array" ref="U266">IF(S266:S632="",0, INDEX(Herbs!A:A,MATCH(S266,Herbs!B:B,0)))</f>
        <v>0</v>
      </c>
      <c r="V266" s="89" t="str">
        <f t="array" ref="V266">IF(S266="","", SWITCH(INDEX(Herbs!$A:$A,MATCH(S266,Herbs!$B:$B,0)),1,1,2,3,3,9,4,36,5,180,6,1080,0)*R266)</f>
        <v/>
      </c>
      <c r="W266" s="90" t="str">
        <f t="array" ref="W266">IF(S266="","",INDEX(Herbs!$E:$E,MATCH(S266,Herbs!$B:$B,0)))</f>
        <v/>
      </c>
    </row>
    <row r="267" ht="41.25" customHeight="1">
      <c r="A267" s="92"/>
      <c r="B267" s="92"/>
      <c r="C267" s="93"/>
      <c r="D267" s="94" t="str">
        <f>C263</f>
        <v>Great Tortoise Elixir</v>
      </c>
      <c r="E267" s="95" t="s">
        <v>326</v>
      </c>
      <c r="F267" s="96">
        <v>1.0</v>
      </c>
      <c r="G267" s="97" t="s">
        <v>345</v>
      </c>
      <c r="H267" s="98" t="str">
        <f t="array" ref="H267">IF(G267="","",INDEX(Herbs!$J:$J,MATCH(G267,Herbs!$B:$B,0)))</f>
        <v/>
      </c>
      <c r="I267" s="99">
        <f t="array" ref="I267">IF(G267:G632="",0, INDEX(Herbs!A:A,MATCH(G267,Herbs!B:B,0)))</f>
        <v>2</v>
      </c>
      <c r="J267" s="100">
        <f t="array" ref="J267">IF(G267="","", SWITCH(INDEX(Herbs!$A:$A,MATCH(G267,Herbs!$B:$B,0)),1,1,2,3,3,9,4,36,5,180,6,1080,0)*F267)</f>
        <v>3</v>
      </c>
      <c r="K267" s="101" t="str">
        <f t="array" ref="K267">IF(G267="","",INDEX(Herbs!$G:$G,MATCH(G267,Herbs!$B:$B,0)))</f>
        <v>Cold</v>
      </c>
      <c r="L267" s="100"/>
      <c r="M267" s="97"/>
      <c r="N267" s="98" t="str">
        <f t="array" ref="N267">IF(M267="","",INDEX(Herbs!$J:$J,MATCH(M267,Herbs!$B:$B,0)))</f>
        <v/>
      </c>
      <c r="O267" s="98">
        <f t="array" ref="O267">IF(M267:M632="",0, INDEX(Herbs!A:A,MATCH(M267,Herbs!B:B,0)))</f>
        <v>0</v>
      </c>
      <c r="P267" s="100" t="str">
        <f t="array" ref="P267">IF(M267="","", SWITCH(INDEX(Herbs!$A:$A,MATCH(M267,Herbs!$B:$B,0)),1,1,2,3,3,9,4,36,5,180,6,1080,0)*L267)</f>
        <v/>
      </c>
      <c r="Q267" s="101" t="str">
        <f t="array" ref="Q267">IF(M267="","",INDEX(Herbs!$G:$G,MATCH(M267,Herbs!$B:$B,0)))</f>
        <v/>
      </c>
      <c r="R267" s="100"/>
      <c r="S267" s="97"/>
      <c r="T267" s="98" t="str">
        <f t="array" ref="T267">IF(S267="","",INDEX(Herbs!$J:$J,MATCH(S267,Herbs!$B:$B,0)))</f>
        <v/>
      </c>
      <c r="U267" s="98">
        <f t="array" ref="U267">IF(S267:S632="",0, INDEX(Herbs!A:A,MATCH(S267,Herbs!B:B,0)))</f>
        <v>0</v>
      </c>
      <c r="V267" s="100" t="str">
        <f t="array" ref="V267">IF(S267="","", SWITCH(INDEX(Herbs!$A:$A,MATCH(S267,Herbs!$B:$B,0)),1,1,2,3,3,9,4,36,5,180,6,1080,0)*R267)</f>
        <v/>
      </c>
      <c r="W267" s="101" t="str">
        <f t="array" ref="W267">IF(S267="","",INDEX(Herbs!$G:$G,MATCH(S267,Herbs!$B:$B,0)))</f>
        <v/>
      </c>
    </row>
    <row r="268" ht="41.25" customHeight="1">
      <c r="A268" s="82" t="s">
        <v>91</v>
      </c>
      <c r="B268" s="83">
        <v>3.0</v>
      </c>
      <c r="C268" s="84" t="s">
        <v>99</v>
      </c>
      <c r="D268" s="85" t="str">
        <f>C268</f>
        <v>Xuanwu Elixir</v>
      </c>
      <c r="E268" s="85" t="s">
        <v>320</v>
      </c>
      <c r="F268" s="86">
        <v>3.0</v>
      </c>
      <c r="G268" s="87" t="s">
        <v>332</v>
      </c>
      <c r="H268" s="88" t="str">
        <f t="array" ref="H268">IF(G268="","",INDEX(Herbs!$J:$J,MATCH(G268,Herbs!$B:$B,0)))</f>
        <v/>
      </c>
      <c r="I268" s="13">
        <f t="array" ref="I268">IF(G268:G632="",0, INDEX(Herbs!A:A,MATCH(G268,Herbs!B:B,0)))</f>
        <v>3</v>
      </c>
      <c r="J268" s="89">
        <f t="array" ref="J268">IF(G268="","", SWITCH(INDEX(Herbs!$A:$A,MATCH(G268,Herbs!$B:$B,0)),1,1,2,3,3,9,4,36,5,180,6,1080,0)*F268)</f>
        <v>27</v>
      </c>
      <c r="K268" s="90" t="str">
        <f t="array" ref="K268">IF(G268="","",INDEX(Herbs!$C:$C,MATCH(G268,Herbs!$B:$B,0)))</f>
        <v>Controlling</v>
      </c>
      <c r="L268" s="86">
        <v>3.0</v>
      </c>
      <c r="M268" s="87" t="s">
        <v>332</v>
      </c>
      <c r="N268" s="88" t="str">
        <f t="array" ref="N268">IF(M268="","",INDEX(Herbs!$J:$J,MATCH(M268,Herbs!$B:$B,0)))</f>
        <v/>
      </c>
      <c r="O268" s="88">
        <f t="array" ref="O268">IF(M268:M632="",0, INDEX(Herbs!A:A,MATCH(M268,Herbs!B:B,0)))</f>
        <v>3</v>
      </c>
      <c r="P268" s="89">
        <f t="array" ref="P268">IF(M268="","", SWITCH(INDEX(Herbs!$A:$A,MATCH(M268,Herbs!$B:$B,0)),1,1,2,3,3,9,4,36,5,180,6,1080,0)*L268)</f>
        <v>27</v>
      </c>
      <c r="Q268" s="90" t="str">
        <f t="array" ref="Q268">IF(M268="","",INDEX(Herbs!$C:$C,MATCH(M268,Herbs!$B:$B,0)))</f>
        <v>Controlling</v>
      </c>
      <c r="R268" s="89"/>
      <c r="S268" s="91"/>
      <c r="T268" s="88" t="str">
        <f t="array" ref="T268">IF(S268="","",INDEX(Herbs!$J:$J,MATCH(S268,Herbs!$B:$B,0)))</f>
        <v/>
      </c>
      <c r="U268" s="88">
        <f t="array" ref="U268">IF(S268:S632="",0, INDEX(Herbs!A:A,MATCH(S268,Herbs!B:B,0)))</f>
        <v>0</v>
      </c>
      <c r="V268" s="89" t="str">
        <f t="array" ref="V268">IF(S268="","", SWITCH(INDEX(Herbs!$A:$A,MATCH(S268,Herbs!$B:$B,0)),1,1,2,3,3,9,4,36,5,180,6,1080,0)*R268)</f>
        <v/>
      </c>
      <c r="W268" s="90" t="str">
        <f t="array" ref="W268">IF(S268="","",INDEX(Herbs!$C:$C,MATCH(S268,Herbs!$B:$B,0)))</f>
        <v/>
      </c>
    </row>
    <row r="269" ht="41.25" customHeight="1">
      <c r="C269" s="75"/>
      <c r="D269" s="85" t="str">
        <f>C268</f>
        <v>Xuanwu Elixir</v>
      </c>
      <c r="E269" s="85" t="s">
        <v>322</v>
      </c>
      <c r="F269" s="89"/>
      <c r="G269" s="91"/>
      <c r="H269" s="88" t="str">
        <f t="array" ref="H269">IF(G269="","",INDEX(Herbs!$J:$J,MATCH(G269,Herbs!$B:$B,0)))</f>
        <v/>
      </c>
      <c r="I269" s="13">
        <f t="array" ref="I269">IF(G269:G632="",0, INDEX(Herbs!A:A,MATCH(G269,Herbs!B:B,0)))</f>
        <v>0</v>
      </c>
      <c r="J269" s="89" t="str">
        <f t="array" ref="J269">IF(G269="","", SWITCH(INDEX(Herbs!$A:$A,MATCH(G269,Herbs!$B:$B,0)),1,1,2,3,3,9,4,36,5,180,6,1080,0)*F269)</f>
        <v/>
      </c>
      <c r="K269" s="90" t="str">
        <f t="array" ref="K269">IF(G269="","",INDEX(Herbs!$C:$C,MATCH(G269,Herbs!$B:$B,0)))</f>
        <v/>
      </c>
      <c r="L269" s="89"/>
      <c r="M269" s="91"/>
      <c r="N269" s="88" t="str">
        <f t="array" ref="N269">IF(M269="","",INDEX(Herbs!$J:$J,MATCH(M269,Herbs!$B:$B,0)))</f>
        <v/>
      </c>
      <c r="O269" s="88">
        <f t="array" ref="O269">IF(M269:M632="",0, INDEX(Herbs!A:A,MATCH(M269,Herbs!B:B,0)))</f>
        <v>0</v>
      </c>
      <c r="P269" s="89" t="str">
        <f t="array" ref="P269">IF(M269="","", SWITCH(INDEX(Herbs!$A:$A,MATCH(M269,Herbs!$B:$B,0)),1,1,2,3,3,9,4,36,5,180,6,1080,0)*L269)</f>
        <v/>
      </c>
      <c r="Q269" s="90" t="str">
        <f t="array" ref="Q269">IF(M269="","",INDEX(Herbs!$C:$C,MATCH(M269,Herbs!$B:$B,0)))</f>
        <v/>
      </c>
      <c r="R269" s="89"/>
      <c r="S269" s="91"/>
      <c r="T269" s="88" t="str">
        <f t="array" ref="T269">IF(S269="","",INDEX(Herbs!$J:$J,MATCH(S269,Herbs!$B:$B,0)))</f>
        <v/>
      </c>
      <c r="U269" s="88">
        <f t="array" ref="U269">IF(S269:S632="",0, INDEX(Herbs!A:A,MATCH(S269,Herbs!B:B,0)))</f>
        <v>0</v>
      </c>
      <c r="V269" s="89" t="str">
        <f t="array" ref="V269">IF(S269="","", SWITCH(INDEX(Herbs!$A:$A,MATCH(S269,Herbs!$B:$B,0)),1,1,2,3,3,9,4,36,5,180,6,1080,0)*R269)</f>
        <v/>
      </c>
      <c r="W269" s="90" t="str">
        <f t="array" ref="W269">IF(S269="","",INDEX(Herbs!$C:$C,MATCH(S269,Herbs!$B:$B,0)))</f>
        <v/>
      </c>
    </row>
    <row r="270" ht="41.25" customHeight="1">
      <c r="C270" s="75"/>
      <c r="D270" s="85" t="str">
        <f>C268</f>
        <v>Xuanwu Elixir</v>
      </c>
      <c r="E270" s="73" t="s">
        <v>323</v>
      </c>
      <c r="F270" s="86">
        <v>4.0</v>
      </c>
      <c r="G270" s="87" t="s">
        <v>343</v>
      </c>
      <c r="H270" s="88" t="str">
        <f t="array" ref="H270">IF(G270="","",INDEX(Herbs!$J:$J,MATCH(G270,Herbs!$B:$B,0)))</f>
        <v/>
      </c>
      <c r="I270" s="13">
        <f t="array" ref="I270">IF(G270:G632="",0, INDEX(Herbs!A:A,MATCH(G270,Herbs!B:B,0)))</f>
        <v>2</v>
      </c>
      <c r="J270" s="89">
        <f t="array" ref="J270">IF(G270="","", SWITCH(INDEX(Herbs!$A:$A,MATCH(G270,Herbs!$B:$B,0)),1,1,2,3,3,9,4,36,5,180,6,1080,0)*F270)</f>
        <v>12</v>
      </c>
      <c r="K270" s="90" t="str">
        <f t="array" ref="K270">IF(G270="","",INDEX(Herbs!$E:$E,MATCH(G270,Herbs!$B:$B,0)))</f>
        <v>Chaos</v>
      </c>
      <c r="L270" s="86">
        <v>1.0</v>
      </c>
      <c r="M270" s="87" t="s">
        <v>349</v>
      </c>
      <c r="N270" s="88" t="str">
        <f t="array" ref="N270">IF(M270="","",INDEX(Herbs!$J:$J,MATCH(M270,Herbs!$B:$B,0)))</f>
        <v/>
      </c>
      <c r="O270" s="88">
        <f t="array" ref="O270">IF(M270:M632="",0, INDEX(Herbs!A:A,MATCH(M270,Herbs!B:B,0)))</f>
        <v>3</v>
      </c>
      <c r="P270" s="89">
        <f t="array" ref="P270">IF(M270="","", SWITCH(INDEX(Herbs!$A:$A,MATCH(M270,Herbs!$B:$B,0)),1,1,2,3,3,9,4,36,5,180,6,1080,0)*L270)</f>
        <v>9</v>
      </c>
      <c r="Q270" s="90" t="str">
        <f t="array" ref="Q270">IF(M270="","",INDEX(Herbs!$E:$E,MATCH(M270,Herbs!$B:$B,0)))</f>
        <v>Chaos</v>
      </c>
      <c r="R270" s="89"/>
      <c r="S270" s="91"/>
      <c r="T270" s="88" t="str">
        <f t="array" ref="T270">IF(S270="","",INDEX(Herbs!$J:$J,MATCH(S270,Herbs!$B:$B,0)))</f>
        <v/>
      </c>
      <c r="U270" s="88">
        <f t="array" ref="U270">IF(S270:S632="",0, INDEX(Herbs!A:A,MATCH(S270,Herbs!B:B,0)))</f>
        <v>0</v>
      </c>
      <c r="V270" s="89" t="str">
        <f t="array" ref="V270">IF(S270="","", SWITCH(INDEX(Herbs!$A:$A,MATCH(S270,Herbs!$B:$B,0)),1,1,2,3,3,9,4,36,5,180,6,1080,0)*R270)</f>
        <v/>
      </c>
      <c r="W270" s="90" t="str">
        <f t="array" ref="W270">IF(S270="","",INDEX(Herbs!$E:$E,MATCH(S270,Herbs!$B:$B,0)))</f>
        <v/>
      </c>
    </row>
    <row r="271" ht="41.25" customHeight="1">
      <c r="C271" s="75"/>
      <c r="D271" s="85" t="str">
        <f>C268</f>
        <v>Xuanwu Elixir</v>
      </c>
      <c r="E271" s="73" t="s">
        <v>325</v>
      </c>
      <c r="F271" s="89"/>
      <c r="G271" s="91"/>
      <c r="H271" s="88" t="str">
        <f t="array" ref="H271">IF(G271="","",INDEX(Herbs!$J:$J,MATCH(G271,Herbs!$B:$B,0)))</f>
        <v/>
      </c>
      <c r="I271" s="13">
        <f t="array" ref="I271">IF(G271:G632="",0, INDEX(Herbs!A:A,MATCH(G271,Herbs!B:B,0)))</f>
        <v>0</v>
      </c>
      <c r="J271" s="89" t="str">
        <f t="array" ref="J271">IF(G271="","", SWITCH(INDEX(Herbs!$A:$A,MATCH(G271,Herbs!$B:$B,0)),1,1,2,3,3,9,4,36,5,180,6,1080,0)*F271)</f>
        <v/>
      </c>
      <c r="K271" s="90" t="str">
        <f t="array" ref="K271">IF(G271="","",INDEX(Herbs!$E:$E,MATCH(G271,Herbs!$B:$B,0)))</f>
        <v/>
      </c>
      <c r="L271" s="86">
        <v>3.0</v>
      </c>
      <c r="M271" s="87" t="s">
        <v>340</v>
      </c>
      <c r="N271" s="88" t="str">
        <f t="array" ref="N271">IF(M271="","",INDEX(Herbs!$J:$J,MATCH(M271,Herbs!$B:$B,0)))</f>
        <v/>
      </c>
      <c r="O271" s="88">
        <f t="array" ref="O271">IF(M271:M632="",0, INDEX(Herbs!A:A,MATCH(M271,Herbs!B:B,0)))</f>
        <v>1</v>
      </c>
      <c r="P271" s="89">
        <f t="array" ref="P271">IF(M271="","", SWITCH(INDEX(Herbs!$A:$A,MATCH(M271,Herbs!$B:$B,0)),1,1,2,3,3,9,4,36,5,180,6,1080,0)*L271)</f>
        <v>3</v>
      </c>
      <c r="Q271" s="90" t="str">
        <f t="array" ref="Q271">IF(M271="","",INDEX(Herbs!$E:$E,MATCH(M271,Herbs!$B:$B,0)))</f>
        <v>Chaos</v>
      </c>
      <c r="R271" s="89"/>
      <c r="S271" s="91"/>
      <c r="T271" s="88" t="str">
        <f t="array" ref="T271">IF(S271="","",INDEX(Herbs!$J:$J,MATCH(S271,Herbs!$B:$B,0)))</f>
        <v/>
      </c>
      <c r="U271" s="88">
        <f t="array" ref="U271">IF(S271:S632="",0, INDEX(Herbs!A:A,MATCH(S271,Herbs!B:B,0)))</f>
        <v>0</v>
      </c>
      <c r="V271" s="89" t="str">
        <f t="array" ref="V271">IF(S271="","", SWITCH(INDEX(Herbs!$A:$A,MATCH(S271,Herbs!$B:$B,0)),1,1,2,3,3,9,4,36,5,180,6,1080,0)*R271)</f>
        <v/>
      </c>
      <c r="W271" s="90" t="str">
        <f t="array" ref="W271">IF(S271="","",INDEX(Herbs!$E:$E,MATCH(S271,Herbs!$B:$B,0)))</f>
        <v/>
      </c>
    </row>
    <row r="272" ht="41.25" customHeight="1">
      <c r="A272" s="92"/>
      <c r="B272" s="92"/>
      <c r="C272" s="93"/>
      <c r="D272" s="94" t="str">
        <f>C268</f>
        <v>Xuanwu Elixir</v>
      </c>
      <c r="E272" s="95" t="s">
        <v>326</v>
      </c>
      <c r="F272" s="96">
        <v>1.0</v>
      </c>
      <c r="G272" s="97" t="s">
        <v>338</v>
      </c>
      <c r="H272" s="98" t="str">
        <f t="array" ref="H272">IF(G272="","",INDEX(Herbs!$J:$J,MATCH(G272,Herbs!$B:$B,0)))</f>
        <v/>
      </c>
      <c r="I272" s="99">
        <f t="array" ref="I272">IF(G272:G632="",0, INDEX(Herbs!A:A,MATCH(G272,Herbs!B:B,0)))</f>
        <v>2</v>
      </c>
      <c r="J272" s="100">
        <f t="array" ref="J272">IF(G272="","", SWITCH(INDEX(Herbs!$A:$A,MATCH(G272,Herbs!$B:$B,0)),1,1,2,3,3,9,4,36,5,180,6,1080,0)*F272)</f>
        <v>3</v>
      </c>
      <c r="K272" s="101" t="str">
        <f t="array" ref="K272">IF(G272="","",INDEX(Herbs!$G:$G,MATCH(G272,Herbs!$B:$B,0)))</f>
        <v>Heat</v>
      </c>
      <c r="L272" s="96">
        <v>1.0</v>
      </c>
      <c r="M272" s="97" t="s">
        <v>330</v>
      </c>
      <c r="N272" s="98" t="str">
        <f t="array" ref="N272">IF(M272="","",INDEX(Herbs!$J:$J,MATCH(M272,Herbs!$B:$B,0)))</f>
        <v/>
      </c>
      <c r="O272" s="98">
        <f t="array" ref="O272">IF(M272:M632="",0, INDEX(Herbs!A:A,MATCH(M272,Herbs!B:B,0)))</f>
        <v>2</v>
      </c>
      <c r="P272" s="100">
        <f t="array" ref="P272">IF(M272="","", SWITCH(INDEX(Herbs!$A:$A,MATCH(M272,Herbs!$B:$B,0)),1,1,2,3,3,9,4,36,5,180,6,1080,0)*L272)</f>
        <v>3</v>
      </c>
      <c r="Q272" s="101" t="str">
        <f t="array" ref="Q272">IF(M272="","",INDEX(Herbs!$G:$G,MATCH(M272,Herbs!$B:$B,0)))</f>
        <v>Balanced</v>
      </c>
      <c r="R272" s="100"/>
      <c r="S272" s="97"/>
      <c r="T272" s="98" t="str">
        <f t="array" ref="T272">IF(S272="","",INDEX(Herbs!$J:$J,MATCH(S272,Herbs!$B:$B,0)))</f>
        <v/>
      </c>
      <c r="U272" s="98">
        <f t="array" ref="U272">IF(S272:S632="",0, INDEX(Herbs!A:A,MATCH(S272,Herbs!B:B,0)))</f>
        <v>0</v>
      </c>
      <c r="V272" s="100" t="str">
        <f t="array" ref="V272">IF(S272="","", SWITCH(INDEX(Herbs!$A:$A,MATCH(S272,Herbs!$B:$B,0)),1,1,2,3,3,9,4,36,5,180,6,1080,0)*R272)</f>
        <v/>
      </c>
      <c r="W272" s="101" t="str">
        <f t="array" ref="W272">IF(S272="","",INDEX(Herbs!$G:$G,MATCH(S272,Herbs!$B:$B,0)))</f>
        <v/>
      </c>
    </row>
    <row r="273" ht="41.25" customHeight="1">
      <c r="A273" s="82" t="s">
        <v>86</v>
      </c>
      <c r="B273" s="83">
        <v>3.0</v>
      </c>
      <c r="C273" s="84" t="s">
        <v>88</v>
      </c>
      <c r="D273" s="85" t="str">
        <f>C273</f>
        <v>Panacea Elixir</v>
      </c>
      <c r="E273" s="85" t="s">
        <v>320</v>
      </c>
      <c r="F273" s="86">
        <v>6.0</v>
      </c>
      <c r="G273" s="87" t="s">
        <v>324</v>
      </c>
      <c r="H273" s="88" t="str">
        <f t="array" ref="H273">IF(G273="","",INDEX(Herbs!$J:$J,MATCH(G273,Herbs!$B:$B,0)))</f>
        <v/>
      </c>
      <c r="I273" s="13">
        <f t="array" ref="I273">IF(G273:G632="",0, INDEX(Herbs!A:A,MATCH(G273,Herbs!B:B,0)))</f>
        <v>2</v>
      </c>
      <c r="J273" s="89">
        <f t="array" ref="J273">IF(G273="","", SWITCH(INDEX(Herbs!$A:$A,MATCH(G273,Herbs!$B:$B,0)),1,1,2,3,3,9,4,36,5,180,6,1080,0)*F273)</f>
        <v>18</v>
      </c>
      <c r="K273" s="90" t="str">
        <f t="array" ref="K273">IF(G273="","",INDEX(Herbs!$C:$C,MATCH(G273,Herbs!$B:$B,0)))</f>
        <v>Controlling</v>
      </c>
      <c r="L273" s="86">
        <v>6.0</v>
      </c>
      <c r="M273" s="87" t="s">
        <v>324</v>
      </c>
      <c r="N273" s="88" t="str">
        <f t="array" ref="N273">IF(M273="","",INDEX(Herbs!$J:$J,MATCH(M273,Herbs!$B:$B,0)))</f>
        <v/>
      </c>
      <c r="O273" s="88">
        <f t="array" ref="O273">IF(M273:M632="",0, INDEX(Herbs!A:A,MATCH(M273,Herbs!B:B,0)))</f>
        <v>2</v>
      </c>
      <c r="P273" s="89">
        <f t="array" ref="P273">IF(M273="","", SWITCH(INDEX(Herbs!$A:$A,MATCH(M273,Herbs!$B:$B,0)),1,1,2,3,3,9,4,36,5,180,6,1080,0)*L273)</f>
        <v>18</v>
      </c>
      <c r="Q273" s="90" t="str">
        <f t="array" ref="Q273">IF(M273="","",INDEX(Herbs!$C:$C,MATCH(M273,Herbs!$B:$B,0)))</f>
        <v>Controlling</v>
      </c>
      <c r="R273" s="89"/>
      <c r="S273" s="91"/>
      <c r="T273" s="88" t="str">
        <f t="array" ref="T273">IF(S273="","",INDEX(Herbs!$J:$J,MATCH(S273,Herbs!$B:$B,0)))</f>
        <v/>
      </c>
      <c r="U273" s="88">
        <f t="array" ref="U273">IF(S273:S632="",0, INDEX(Herbs!A:A,MATCH(S273,Herbs!B:B,0)))</f>
        <v>0</v>
      </c>
      <c r="V273" s="89" t="str">
        <f t="array" ref="V273">IF(S273="","", SWITCH(INDEX(Herbs!$A:$A,MATCH(S273,Herbs!$B:$B,0)),1,1,2,3,3,9,4,36,5,180,6,1080,0)*R273)</f>
        <v/>
      </c>
      <c r="W273" s="90" t="str">
        <f t="array" ref="W273">IF(S273="","",INDEX(Herbs!$C:$C,MATCH(S273,Herbs!$B:$B,0)))</f>
        <v/>
      </c>
    </row>
    <row r="274" ht="41.25" customHeight="1">
      <c r="C274" s="75"/>
      <c r="D274" s="85" t="str">
        <f>C273</f>
        <v>Panacea Elixir</v>
      </c>
      <c r="E274" s="85" t="s">
        <v>322</v>
      </c>
      <c r="F274" s="89"/>
      <c r="G274" s="91"/>
      <c r="H274" s="88" t="str">
        <f t="array" ref="H274">IF(G274="","",INDEX(Herbs!$J:$J,MATCH(G274,Herbs!$B:$B,0)))</f>
        <v/>
      </c>
      <c r="I274" s="13">
        <f t="array" ref="I274">IF(G274:G632="",0, INDEX(Herbs!A:A,MATCH(G274,Herbs!B:B,0)))</f>
        <v>0</v>
      </c>
      <c r="J274" s="89" t="str">
        <f t="array" ref="J274">IF(G274="","", SWITCH(INDEX(Herbs!$A:$A,MATCH(G274,Herbs!$B:$B,0)),1,1,2,3,3,9,4,36,5,180,6,1080,0)*F274)</f>
        <v/>
      </c>
      <c r="K274" s="90" t="str">
        <f t="array" ref="K274">IF(G274="","",INDEX(Herbs!$C:$C,MATCH(G274,Herbs!$B:$B,0)))</f>
        <v/>
      </c>
      <c r="L274" s="89"/>
      <c r="M274" s="91"/>
      <c r="N274" s="88" t="str">
        <f t="array" ref="N274">IF(M274="","",INDEX(Herbs!$J:$J,MATCH(M274,Herbs!$B:$B,0)))</f>
        <v/>
      </c>
      <c r="O274" s="88">
        <f t="array" ref="O274">IF(M274:M632="",0, INDEX(Herbs!A:A,MATCH(M274,Herbs!B:B,0)))</f>
        <v>0</v>
      </c>
      <c r="P274" s="89" t="str">
        <f t="array" ref="P274">IF(M274="","", SWITCH(INDEX(Herbs!$A:$A,MATCH(M274,Herbs!$B:$B,0)),1,1,2,3,3,9,4,36,5,180,6,1080,0)*L274)</f>
        <v/>
      </c>
      <c r="Q274" s="90" t="str">
        <f t="array" ref="Q274">IF(M274="","",INDEX(Herbs!$C:$C,MATCH(M274,Herbs!$B:$B,0)))</f>
        <v/>
      </c>
      <c r="R274" s="89"/>
      <c r="S274" s="91"/>
      <c r="T274" s="88" t="str">
        <f t="array" ref="T274">IF(S274="","",INDEX(Herbs!$J:$J,MATCH(S274,Herbs!$B:$B,0)))</f>
        <v/>
      </c>
      <c r="U274" s="88">
        <f t="array" ref="U274">IF(S274:S632="",0, INDEX(Herbs!A:A,MATCH(S274,Herbs!B:B,0)))</f>
        <v>0</v>
      </c>
      <c r="V274" s="89" t="str">
        <f t="array" ref="V274">IF(S274="","", SWITCH(INDEX(Herbs!$A:$A,MATCH(S274,Herbs!$B:$B,0)),1,1,2,3,3,9,4,36,5,180,6,1080,0)*R274)</f>
        <v/>
      </c>
      <c r="W274" s="90" t="str">
        <f t="array" ref="W274">IF(S274="","",INDEX(Herbs!$C:$C,MATCH(S274,Herbs!$B:$B,0)))</f>
        <v/>
      </c>
    </row>
    <row r="275" ht="41.25" customHeight="1">
      <c r="C275" s="75"/>
      <c r="D275" s="85" t="str">
        <f>C273</f>
        <v>Panacea Elixir</v>
      </c>
      <c r="E275" s="73" t="s">
        <v>323</v>
      </c>
      <c r="F275" s="86">
        <v>3.0</v>
      </c>
      <c r="G275" s="87" t="s">
        <v>352</v>
      </c>
      <c r="H275" s="88" t="str">
        <f t="array" ref="H275">IF(G275="","",INDEX(Herbs!$J:$J,MATCH(G275,Herbs!$B:$B,0)))</f>
        <v/>
      </c>
      <c r="I275" s="13">
        <f t="array" ref="I275">IF(G275:G632="",0, INDEX(Herbs!A:A,MATCH(G275,Herbs!B:B,0)))</f>
        <v>2</v>
      </c>
      <c r="J275" s="89">
        <f t="array" ref="J275">IF(G275="","", SWITCH(INDEX(Herbs!$A:$A,MATCH(G275,Herbs!$B:$B,0)),1,1,2,3,3,9,4,36,5,180,6,1080,0)*F275)</f>
        <v>9</v>
      </c>
      <c r="K275" s="90" t="str">
        <f t="array" ref="K275">IF(G275="","",INDEX(Herbs!$E:$E,MATCH(G275,Herbs!$B:$B,0)))</f>
        <v>Detoxing</v>
      </c>
      <c r="L275" s="86">
        <v>1.0</v>
      </c>
      <c r="M275" s="87" t="s">
        <v>355</v>
      </c>
      <c r="N275" s="88" t="str">
        <f t="array" ref="N275">IF(M275="","",INDEX(Herbs!$J:$J,MATCH(M275,Herbs!$B:$B,0)))</f>
        <v/>
      </c>
      <c r="O275" s="88">
        <f t="array" ref="O275">IF(M275:M632="",0, INDEX(Herbs!A:A,MATCH(M275,Herbs!B:B,0)))</f>
        <v>3</v>
      </c>
      <c r="P275" s="89">
        <f t="array" ref="P275">IF(M275="","", SWITCH(INDEX(Herbs!$A:$A,MATCH(M275,Herbs!$B:$B,0)),1,1,2,3,3,9,4,36,5,180,6,1080,0)*L275)</f>
        <v>9</v>
      </c>
      <c r="Q275" s="90" t="str">
        <f t="array" ref="Q275">IF(M275="","",INDEX(Herbs!$E:$E,MATCH(M275,Herbs!$B:$B,0)))</f>
        <v>Detoxing</v>
      </c>
      <c r="R275" s="89"/>
      <c r="S275" s="91"/>
      <c r="T275" s="88" t="str">
        <f t="array" ref="T275">IF(S275="","",INDEX(Herbs!$J:$J,MATCH(S275,Herbs!$B:$B,0)))</f>
        <v/>
      </c>
      <c r="U275" s="88">
        <f t="array" ref="U275">IF(S275:S632="",0, INDEX(Herbs!A:A,MATCH(S275,Herbs!B:B,0)))</f>
        <v>0</v>
      </c>
      <c r="V275" s="89" t="str">
        <f t="array" ref="V275">IF(S275="","", SWITCH(INDEX(Herbs!$A:$A,MATCH(S275,Herbs!$B:$B,0)),1,1,2,3,3,9,4,36,5,180,6,1080,0)*R275)</f>
        <v/>
      </c>
      <c r="W275" s="90" t="str">
        <f t="array" ref="W275">IF(S275="","",INDEX(Herbs!$E:$E,MATCH(S275,Herbs!$B:$B,0)))</f>
        <v/>
      </c>
    </row>
    <row r="276" ht="41.25" customHeight="1">
      <c r="C276" s="75"/>
      <c r="D276" s="85" t="str">
        <f>C273</f>
        <v>Panacea Elixir</v>
      </c>
      <c r="E276" s="73" t="s">
        <v>325</v>
      </c>
      <c r="F276" s="89"/>
      <c r="G276" s="91"/>
      <c r="H276" s="88" t="str">
        <f t="array" ref="H276">IF(G276="","",INDEX(Herbs!$J:$J,MATCH(G276,Herbs!$B:$B,0)))</f>
        <v/>
      </c>
      <c r="I276" s="13">
        <f t="array" ref="I276">IF(G276:G632="",0, INDEX(Herbs!A:A,MATCH(G276,Herbs!B:B,0)))</f>
        <v>0</v>
      </c>
      <c r="J276" s="89" t="str">
        <f t="array" ref="J276">IF(G276="","", SWITCH(INDEX(Herbs!$A:$A,MATCH(G276,Herbs!$B:$B,0)),1,1,2,3,3,9,4,36,5,180,6,1080,0)*F276)</f>
        <v/>
      </c>
      <c r="K276" s="90" t="str">
        <f t="array" ref="K276">IF(G276="","",INDEX(Herbs!$E:$E,MATCH(G276,Herbs!$B:$B,0)))</f>
        <v/>
      </c>
      <c r="L276" s="89"/>
      <c r="M276" s="91"/>
      <c r="N276" s="88" t="str">
        <f t="array" ref="N276">IF(M276="","",INDEX(Herbs!$J:$J,MATCH(M276,Herbs!$B:$B,0)))</f>
        <v/>
      </c>
      <c r="O276" s="88">
        <f t="array" ref="O276">IF(M276:M632="",0, INDEX(Herbs!A:A,MATCH(M276,Herbs!B:B,0)))</f>
        <v>0</v>
      </c>
      <c r="P276" s="89" t="str">
        <f t="array" ref="P276">IF(M276="","", SWITCH(INDEX(Herbs!$A:$A,MATCH(M276,Herbs!$B:$B,0)),1,1,2,3,3,9,4,36,5,180,6,1080,0)*L276)</f>
        <v/>
      </c>
      <c r="Q276" s="90" t="str">
        <f t="array" ref="Q276">IF(M276="","",INDEX(Herbs!$E:$E,MATCH(M276,Herbs!$B:$B,0)))</f>
        <v/>
      </c>
      <c r="R276" s="89"/>
      <c r="S276" s="91"/>
      <c r="T276" s="88" t="str">
        <f t="array" ref="T276">IF(S276="","",INDEX(Herbs!$J:$J,MATCH(S276,Herbs!$B:$B,0)))</f>
        <v/>
      </c>
      <c r="U276" s="88">
        <f t="array" ref="U276">IF(S276:S632="",0, INDEX(Herbs!A:A,MATCH(S276,Herbs!B:B,0)))</f>
        <v>0</v>
      </c>
      <c r="V276" s="89" t="str">
        <f t="array" ref="V276">IF(S276="","", SWITCH(INDEX(Herbs!$A:$A,MATCH(S276,Herbs!$B:$B,0)),1,1,2,3,3,9,4,36,5,180,6,1080,0)*R276)</f>
        <v/>
      </c>
      <c r="W276" s="90" t="str">
        <f t="array" ref="W276">IF(S276="","",INDEX(Herbs!$E:$E,MATCH(S276,Herbs!$B:$B,0)))</f>
        <v/>
      </c>
    </row>
    <row r="277" ht="41.25" customHeight="1">
      <c r="A277" s="92"/>
      <c r="B277" s="92"/>
      <c r="C277" s="93"/>
      <c r="D277" s="94" t="str">
        <f>C273</f>
        <v>Panacea Elixir</v>
      </c>
      <c r="E277" s="95" t="s">
        <v>326</v>
      </c>
      <c r="F277" s="96">
        <v>3.0</v>
      </c>
      <c r="G277" s="97" t="s">
        <v>351</v>
      </c>
      <c r="H277" s="98" t="str">
        <f t="array" ref="H277">IF(G277="","",INDEX(Herbs!$J:$J,MATCH(G277,Herbs!$B:$B,0)))</f>
        <v/>
      </c>
      <c r="I277" s="99">
        <f t="array" ref="I277">IF(G277:G632="",0, INDEX(Herbs!A:A,MATCH(G277,Herbs!B:B,0)))</f>
        <v>2</v>
      </c>
      <c r="J277" s="100">
        <f t="array" ref="J277">IF(G277="","", SWITCH(INDEX(Herbs!$A:$A,MATCH(G277,Herbs!$B:$B,0)),1,1,2,3,3,9,4,36,5,180,6,1080,0)*F277)</f>
        <v>9</v>
      </c>
      <c r="K277" s="101" t="str">
        <f t="array" ref="K277">IF(G277="","",INDEX(Herbs!$G:$G,MATCH(G277,Herbs!$B:$B,0)))</f>
        <v>Balanced</v>
      </c>
      <c r="L277" s="96">
        <v>1.0</v>
      </c>
      <c r="M277" s="97" t="s">
        <v>335</v>
      </c>
      <c r="N277" s="98" t="str">
        <f t="array" ref="N277">IF(M277="","",INDEX(Herbs!$J:$J,MATCH(M277,Herbs!$B:$B,0)))</f>
        <v/>
      </c>
      <c r="O277" s="98">
        <f t="array" ref="O277">IF(M277:M632="",0, INDEX(Herbs!A:A,MATCH(M277,Herbs!B:B,0)))</f>
        <v>3</v>
      </c>
      <c r="P277" s="100">
        <f t="array" ref="P277">IF(M277="","", SWITCH(INDEX(Herbs!$A:$A,MATCH(M277,Herbs!$B:$B,0)),1,1,2,3,3,9,4,36,5,180,6,1080,0)*L277)</f>
        <v>9</v>
      </c>
      <c r="Q277" s="101" t="str">
        <f t="array" ref="Q277">IF(M277="","",INDEX(Herbs!$G:$G,MATCH(M277,Herbs!$B:$B,0)))</f>
        <v>Balanced</v>
      </c>
      <c r="R277" s="100"/>
      <c r="S277" s="97"/>
      <c r="T277" s="98" t="str">
        <f t="array" ref="T277">IF(S277="","",INDEX(Herbs!$J:$J,MATCH(S277,Herbs!$B:$B,0)))</f>
        <v/>
      </c>
      <c r="U277" s="98">
        <f t="array" ref="U277">IF(S277:S632="",0, INDEX(Herbs!A:A,MATCH(S277,Herbs!B:B,0)))</f>
        <v>0</v>
      </c>
      <c r="V277" s="100" t="str">
        <f t="array" ref="V277">IF(S277="","", SWITCH(INDEX(Herbs!$A:$A,MATCH(S277,Herbs!$B:$B,0)),1,1,2,3,3,9,4,36,5,180,6,1080,0)*R277)</f>
        <v/>
      </c>
      <c r="W277" s="101" t="str">
        <f t="array" ref="W277">IF(S277="","",INDEX(Herbs!$G:$G,MATCH(S277,Herbs!$B:$B,0)))</f>
        <v/>
      </c>
    </row>
    <row r="278" ht="41.25" customHeight="1">
      <c r="A278" s="82" t="s">
        <v>86</v>
      </c>
      <c r="B278" s="83">
        <v>3.0</v>
      </c>
      <c r="C278" s="84" t="s">
        <v>85</v>
      </c>
      <c r="D278" s="85" t="str">
        <f>C278</f>
        <v>Flamefade Elixir</v>
      </c>
      <c r="E278" s="85" t="s">
        <v>320</v>
      </c>
      <c r="F278" s="86">
        <v>6.0</v>
      </c>
      <c r="G278" s="87" t="s">
        <v>324</v>
      </c>
      <c r="H278" s="88" t="str">
        <f t="array" ref="H278">IF(G278="","",INDEX(Herbs!$J:$J,MATCH(G278,Herbs!$B:$B,0)))</f>
        <v/>
      </c>
      <c r="I278" s="13">
        <f t="array" ref="I278">IF(G278:G632="",0, INDEX(Herbs!A:A,MATCH(G278,Herbs!B:B,0)))</f>
        <v>2</v>
      </c>
      <c r="J278" s="89">
        <f t="array" ref="J278">IF(G278="","", SWITCH(INDEX(Herbs!$A:$A,MATCH(G278,Herbs!$B:$B,0)),1,1,2,3,3,9,4,36,5,180,6,1080,0)*F278)</f>
        <v>18</v>
      </c>
      <c r="K278" s="90" t="str">
        <f t="array" ref="K278">IF(G278="","",INDEX(Herbs!$C:$C,MATCH(G278,Herbs!$B:$B,0)))</f>
        <v>Controlling</v>
      </c>
      <c r="L278" s="89"/>
      <c r="M278" s="91"/>
      <c r="N278" s="88" t="str">
        <f t="array" ref="N278">IF(M278="","",INDEX(Herbs!$J:$J,MATCH(M278,Herbs!$B:$B,0)))</f>
        <v/>
      </c>
      <c r="O278" s="88">
        <f t="array" ref="O278">IF(M278:M632="",0, INDEX(Herbs!A:A,MATCH(M278,Herbs!B:B,0)))</f>
        <v>0</v>
      </c>
      <c r="P278" s="89" t="str">
        <f t="array" ref="P278">IF(M278="","", SWITCH(INDEX(Herbs!$A:$A,MATCH(M278,Herbs!$B:$B,0)),1,1,2,3,3,9,4,36,5,180,6,1080,0)*L278)</f>
        <v/>
      </c>
      <c r="Q278" s="90" t="str">
        <f t="array" ref="Q278">IF(M278="","",INDEX(Herbs!$C:$C,MATCH(M278,Herbs!$B:$B,0)))</f>
        <v/>
      </c>
      <c r="R278" s="89"/>
      <c r="S278" s="91"/>
      <c r="T278" s="88" t="str">
        <f t="array" ref="T278">IF(S278="","",INDEX(Herbs!$J:$J,MATCH(S278,Herbs!$B:$B,0)))</f>
        <v/>
      </c>
      <c r="U278" s="88">
        <f t="array" ref="U278">IF(S278:S632="",0, INDEX(Herbs!A:A,MATCH(S278,Herbs!B:B,0)))</f>
        <v>0</v>
      </c>
      <c r="V278" s="89" t="str">
        <f t="array" ref="V278">IF(S278="","", SWITCH(INDEX(Herbs!$A:$A,MATCH(S278,Herbs!$B:$B,0)),1,1,2,3,3,9,4,36,5,180,6,1080,0)*R278)</f>
        <v/>
      </c>
      <c r="W278" s="90" t="str">
        <f t="array" ref="W278">IF(S278="","",INDEX(Herbs!$C:$C,MATCH(S278,Herbs!$B:$B,0)))</f>
        <v/>
      </c>
    </row>
    <row r="279" ht="41.25" customHeight="1">
      <c r="C279" s="75"/>
      <c r="D279" s="85" t="str">
        <f>C278</f>
        <v>Flamefade Elixir</v>
      </c>
      <c r="E279" s="85" t="s">
        <v>322</v>
      </c>
      <c r="F279" s="89"/>
      <c r="G279" s="91"/>
      <c r="H279" s="88" t="str">
        <f t="array" ref="H279">IF(G279="","",INDEX(Herbs!$J:$J,MATCH(G279,Herbs!$B:$B,0)))</f>
        <v/>
      </c>
      <c r="I279" s="13">
        <f t="array" ref="I279">IF(G279:G632="",0, INDEX(Herbs!A:A,MATCH(G279,Herbs!B:B,0)))</f>
        <v>0</v>
      </c>
      <c r="J279" s="89" t="str">
        <f t="array" ref="J279">IF(G279="","", SWITCH(INDEX(Herbs!$A:$A,MATCH(G279,Herbs!$B:$B,0)),1,1,2,3,3,9,4,36,5,180,6,1080,0)*F279)</f>
        <v/>
      </c>
      <c r="K279" s="90" t="str">
        <f t="array" ref="K279">IF(G279="","",INDEX(Herbs!$C:$C,MATCH(G279,Herbs!$B:$B,0)))</f>
        <v/>
      </c>
      <c r="L279" s="89"/>
      <c r="M279" s="91"/>
      <c r="N279" s="88" t="str">
        <f t="array" ref="N279">IF(M279="","",INDEX(Herbs!$J:$J,MATCH(M279,Herbs!$B:$B,0)))</f>
        <v/>
      </c>
      <c r="O279" s="88">
        <f t="array" ref="O279">IF(M279:M632="",0, INDEX(Herbs!A:A,MATCH(M279,Herbs!B:B,0)))</f>
        <v>0</v>
      </c>
      <c r="P279" s="89" t="str">
        <f t="array" ref="P279">IF(M279="","", SWITCH(INDEX(Herbs!$A:$A,MATCH(M279,Herbs!$B:$B,0)),1,1,2,3,3,9,4,36,5,180,6,1080,0)*L279)</f>
        <v/>
      </c>
      <c r="Q279" s="90" t="str">
        <f t="array" ref="Q279">IF(M279="","",INDEX(Herbs!$C:$C,MATCH(M279,Herbs!$B:$B,0)))</f>
        <v/>
      </c>
      <c r="R279" s="89"/>
      <c r="S279" s="91"/>
      <c r="T279" s="88" t="str">
        <f t="array" ref="T279">IF(S279="","",INDEX(Herbs!$J:$J,MATCH(S279,Herbs!$B:$B,0)))</f>
        <v/>
      </c>
      <c r="U279" s="88">
        <f t="array" ref="U279">IF(S279:S632="",0, INDEX(Herbs!A:A,MATCH(S279,Herbs!B:B,0)))</f>
        <v>0</v>
      </c>
      <c r="V279" s="89" t="str">
        <f t="array" ref="V279">IF(S279="","", SWITCH(INDEX(Herbs!$A:$A,MATCH(S279,Herbs!$B:$B,0)),1,1,2,3,3,9,4,36,5,180,6,1080,0)*R279)</f>
        <v/>
      </c>
      <c r="W279" s="90" t="str">
        <f t="array" ref="W279">IF(S279="","",INDEX(Herbs!$C:$C,MATCH(S279,Herbs!$B:$B,0)))</f>
        <v/>
      </c>
    </row>
    <row r="280" ht="41.25" customHeight="1">
      <c r="C280" s="75"/>
      <c r="D280" s="85" t="str">
        <f>C278</f>
        <v>Flamefade Elixir</v>
      </c>
      <c r="E280" s="73" t="s">
        <v>323</v>
      </c>
      <c r="F280" s="86">
        <v>1.0</v>
      </c>
      <c r="G280" s="87" t="s">
        <v>337</v>
      </c>
      <c r="H280" s="88" t="str">
        <f t="array" ref="H280">IF(G280="","",INDEX(Herbs!$J:$J,MATCH(G280,Herbs!$B:$B,0)))</f>
        <v/>
      </c>
      <c r="I280" s="13">
        <f t="array" ref="I280">IF(G280:G632="",0, INDEX(Herbs!A:A,MATCH(G280,Herbs!B:B,0)))</f>
        <v>3</v>
      </c>
      <c r="J280" s="89">
        <f t="array" ref="J280">IF(G280="","", SWITCH(INDEX(Herbs!$A:$A,MATCH(G280,Herbs!$B:$B,0)),1,1,2,3,3,9,4,36,5,180,6,1080,0)*F280)</f>
        <v>9</v>
      </c>
      <c r="K280" s="90" t="str">
        <f t="array" ref="K280">IF(G280="","",INDEX(Herbs!$E:$E,MATCH(G280,Herbs!$B:$B,0)))</f>
        <v>Water</v>
      </c>
      <c r="L280" s="89"/>
      <c r="M280" s="91"/>
      <c r="N280" s="88" t="str">
        <f t="array" ref="N280">IF(M280="","",INDEX(Herbs!$J:$J,MATCH(M280,Herbs!$B:$B,0)))</f>
        <v/>
      </c>
      <c r="O280" s="88">
        <f t="array" ref="O280">IF(M280:M632="",0, INDEX(Herbs!A:A,MATCH(M280,Herbs!B:B,0)))</f>
        <v>0</v>
      </c>
      <c r="P280" s="89" t="str">
        <f t="array" ref="P280">IF(M280="","", SWITCH(INDEX(Herbs!$A:$A,MATCH(M280,Herbs!$B:$B,0)),1,1,2,3,3,9,4,36,5,180,6,1080,0)*L280)</f>
        <v/>
      </c>
      <c r="Q280" s="90" t="str">
        <f t="array" ref="Q280">IF(M280="","",INDEX(Herbs!$E:$E,MATCH(M280,Herbs!$B:$B,0)))</f>
        <v/>
      </c>
      <c r="R280" s="89"/>
      <c r="S280" s="91"/>
      <c r="T280" s="88" t="str">
        <f t="array" ref="T280">IF(S280="","",INDEX(Herbs!$J:$J,MATCH(S280,Herbs!$B:$B,0)))</f>
        <v/>
      </c>
      <c r="U280" s="88">
        <f t="array" ref="U280">IF(S280:S632="",0, INDEX(Herbs!A:A,MATCH(S280,Herbs!B:B,0)))</f>
        <v>0</v>
      </c>
      <c r="V280" s="89" t="str">
        <f t="array" ref="V280">IF(S280="","", SWITCH(INDEX(Herbs!$A:$A,MATCH(S280,Herbs!$B:$B,0)),1,1,2,3,3,9,4,36,5,180,6,1080,0)*R280)</f>
        <v/>
      </c>
      <c r="W280" s="90" t="str">
        <f t="array" ref="W280">IF(S280="","",INDEX(Herbs!$E:$E,MATCH(S280,Herbs!$B:$B,0)))</f>
        <v/>
      </c>
    </row>
    <row r="281" ht="41.25" customHeight="1">
      <c r="C281" s="75"/>
      <c r="D281" s="85" t="str">
        <f>C278</f>
        <v>Flamefade Elixir</v>
      </c>
      <c r="E281" s="73" t="s">
        <v>325</v>
      </c>
      <c r="F281" s="89"/>
      <c r="G281" s="91"/>
      <c r="H281" s="88" t="str">
        <f t="array" ref="H281">IF(G281="","",INDEX(Herbs!$J:$J,MATCH(G281,Herbs!$B:$B,0)))</f>
        <v/>
      </c>
      <c r="I281" s="13">
        <f t="array" ref="I281">IF(G281:G632="",0, INDEX(Herbs!A:A,MATCH(G281,Herbs!B:B,0)))</f>
        <v>0</v>
      </c>
      <c r="J281" s="89" t="str">
        <f t="array" ref="J281">IF(G281="","", SWITCH(INDEX(Herbs!$A:$A,MATCH(G281,Herbs!$B:$B,0)),1,1,2,3,3,9,4,36,5,180,6,1080,0)*F281)</f>
        <v/>
      </c>
      <c r="K281" s="90" t="str">
        <f t="array" ref="K281">IF(G281="","",INDEX(Herbs!$E:$E,MATCH(G281,Herbs!$B:$B,0)))</f>
        <v/>
      </c>
      <c r="L281" s="89"/>
      <c r="M281" s="91"/>
      <c r="N281" s="88" t="str">
        <f t="array" ref="N281">IF(M281="","",INDEX(Herbs!$J:$J,MATCH(M281,Herbs!$B:$B,0)))</f>
        <v/>
      </c>
      <c r="O281" s="88">
        <f t="array" ref="O281">IF(M281:M632="",0, INDEX(Herbs!A:A,MATCH(M281,Herbs!B:B,0)))</f>
        <v>0</v>
      </c>
      <c r="P281" s="89" t="str">
        <f t="array" ref="P281">IF(M281="","", SWITCH(INDEX(Herbs!$A:$A,MATCH(M281,Herbs!$B:$B,0)),1,1,2,3,3,9,4,36,5,180,6,1080,0)*L281)</f>
        <v/>
      </c>
      <c r="Q281" s="90" t="str">
        <f t="array" ref="Q281">IF(M281="","",INDEX(Herbs!$E:$E,MATCH(M281,Herbs!$B:$B,0)))</f>
        <v/>
      </c>
      <c r="R281" s="89"/>
      <c r="S281" s="91"/>
      <c r="T281" s="88" t="str">
        <f t="array" ref="T281">IF(S281="","",INDEX(Herbs!$J:$J,MATCH(S281,Herbs!$B:$B,0)))</f>
        <v/>
      </c>
      <c r="U281" s="88">
        <f t="array" ref="U281">IF(S281:S632="",0, INDEX(Herbs!A:A,MATCH(S281,Herbs!B:B,0)))</f>
        <v>0</v>
      </c>
      <c r="V281" s="89" t="str">
        <f t="array" ref="V281">IF(S281="","", SWITCH(INDEX(Herbs!$A:$A,MATCH(S281,Herbs!$B:$B,0)),1,1,2,3,3,9,4,36,5,180,6,1080,0)*R281)</f>
        <v/>
      </c>
      <c r="W281" s="90" t="str">
        <f t="array" ref="W281">IF(S281="","",INDEX(Herbs!$E:$E,MATCH(S281,Herbs!$B:$B,0)))</f>
        <v/>
      </c>
    </row>
    <row r="282" ht="41.25" customHeight="1">
      <c r="A282" s="92"/>
      <c r="B282" s="92"/>
      <c r="C282" s="93"/>
      <c r="D282" s="94" t="str">
        <f>C278</f>
        <v>Flamefade Elixir</v>
      </c>
      <c r="E282" s="95" t="s">
        <v>326</v>
      </c>
      <c r="F282" s="96">
        <v>1.0</v>
      </c>
      <c r="G282" s="97" t="s">
        <v>329</v>
      </c>
      <c r="H282" s="98" t="str">
        <f t="array" ref="H282">IF(G282="","",INDEX(Herbs!$J:$J,MATCH(G282,Herbs!$B:$B,0)))</f>
        <v/>
      </c>
      <c r="I282" s="99">
        <f t="array" ref="I282">IF(G282:G632="",0, INDEX(Herbs!A:A,MATCH(G282,Herbs!B:B,0)))</f>
        <v>3</v>
      </c>
      <c r="J282" s="100">
        <f t="array" ref="J282">IF(G282="","", SWITCH(INDEX(Herbs!$A:$A,MATCH(G282,Herbs!$B:$B,0)),1,1,2,3,3,9,4,36,5,180,6,1080,0)*F282)</f>
        <v>9</v>
      </c>
      <c r="K282" s="101" t="str">
        <f t="array" ref="K282">IF(G282="","",INDEX(Herbs!$G:$G,MATCH(G282,Herbs!$B:$B,0)))</f>
        <v>Balanced</v>
      </c>
      <c r="L282" s="100"/>
      <c r="M282" s="97"/>
      <c r="N282" s="98" t="str">
        <f t="array" ref="N282">IF(M282="","",INDEX(Herbs!$J:$J,MATCH(M282,Herbs!$B:$B,0)))</f>
        <v/>
      </c>
      <c r="O282" s="98">
        <f t="array" ref="O282">IF(M282:M632="",0, INDEX(Herbs!A:A,MATCH(M282,Herbs!B:B,0)))</f>
        <v>0</v>
      </c>
      <c r="P282" s="100" t="str">
        <f t="array" ref="P282">IF(M282="","", SWITCH(INDEX(Herbs!$A:$A,MATCH(M282,Herbs!$B:$B,0)),1,1,2,3,3,9,4,36,5,180,6,1080,0)*L282)</f>
        <v/>
      </c>
      <c r="Q282" s="101" t="str">
        <f t="array" ref="Q282">IF(M282="","",INDEX(Herbs!$G:$G,MATCH(M282,Herbs!$B:$B,0)))</f>
        <v/>
      </c>
      <c r="R282" s="100"/>
      <c r="S282" s="97"/>
      <c r="T282" s="98" t="str">
        <f t="array" ref="T282">IF(S282="","",INDEX(Herbs!$J:$J,MATCH(S282,Herbs!$B:$B,0)))</f>
        <v/>
      </c>
      <c r="U282" s="98">
        <f t="array" ref="U282">IF(S282:S632="",0, INDEX(Herbs!A:A,MATCH(S282,Herbs!B:B,0)))</f>
        <v>0</v>
      </c>
      <c r="V282" s="100" t="str">
        <f t="array" ref="V282">IF(S282="","", SWITCH(INDEX(Herbs!$A:$A,MATCH(S282,Herbs!$B:$B,0)),1,1,2,3,3,9,4,36,5,180,6,1080,0)*R282)</f>
        <v/>
      </c>
      <c r="W282" s="101" t="str">
        <f t="array" ref="W282">IF(S282="","",INDEX(Herbs!$G:$G,MATCH(S282,Herbs!$B:$B,0)))</f>
        <v/>
      </c>
    </row>
    <row r="283" ht="41.25" customHeight="1">
      <c r="A283" s="82" t="s">
        <v>110</v>
      </c>
      <c r="B283" s="83">
        <v>2.0</v>
      </c>
      <c r="C283" s="84" t="s">
        <v>109</v>
      </c>
      <c r="D283" s="85" t="str">
        <f>C283</f>
        <v>Swordsong Elixir</v>
      </c>
      <c r="E283" s="85" t="s">
        <v>320</v>
      </c>
      <c r="F283" s="86">
        <v>2.0</v>
      </c>
      <c r="G283" s="87" t="s">
        <v>321</v>
      </c>
      <c r="H283" s="88" t="str">
        <f t="array" ref="H283">IF(G283="","",INDEX(Herbs!$J:$J,MATCH(G283,Herbs!$B:$B,0)))</f>
        <v/>
      </c>
      <c r="I283" s="13">
        <f t="array" ref="I283">IF(G283:G632="",0, INDEX(Herbs!A:A,MATCH(G283,Herbs!B:B,0)))</f>
        <v>2</v>
      </c>
      <c r="J283" s="89">
        <f t="array" ref="J283">IF(G283="","", SWITCH(INDEX(Herbs!$A:$A,MATCH(G283,Herbs!$B:$B,0)),1,1,2,3,3,9,4,36,5,180,6,1080,0)*F283)</f>
        <v>6</v>
      </c>
      <c r="K283" s="90" t="str">
        <f t="array" ref="K283">IF(G283="","",INDEX(Herbs!$C:$C,MATCH(G283,Herbs!$B:$B,0)))</f>
        <v>Agitating</v>
      </c>
      <c r="L283" s="89"/>
      <c r="M283" s="91"/>
      <c r="N283" s="88" t="str">
        <f t="array" ref="N283">IF(M283="","",INDEX(Herbs!$J:$J,MATCH(M283,Herbs!$B:$B,0)))</f>
        <v/>
      </c>
      <c r="O283" s="88">
        <f t="array" ref="O283">IF(M283:M632="",0, INDEX(Herbs!A:A,MATCH(M283,Herbs!B:B,0)))</f>
        <v>0</v>
      </c>
      <c r="P283" s="89" t="str">
        <f t="array" ref="P283">IF(M283="","", SWITCH(INDEX(Herbs!$A:$A,MATCH(M283,Herbs!$B:$B,0)),1,1,2,3,3,9,4,36,5,180,6,1080,0)*L283)</f>
        <v/>
      </c>
      <c r="Q283" s="90" t="str">
        <f t="array" ref="Q283">IF(M283="","",INDEX(Herbs!$C:$C,MATCH(M283,Herbs!$B:$B,0)))</f>
        <v/>
      </c>
      <c r="R283" s="89"/>
      <c r="S283" s="91"/>
      <c r="T283" s="88" t="str">
        <f t="array" ref="T283">IF(S283="","",INDEX(Herbs!$J:$J,MATCH(S283,Herbs!$B:$B,0)))</f>
        <v/>
      </c>
      <c r="U283" s="88">
        <f t="array" ref="U283">IF(S283:S632="",0, INDEX(Herbs!A:A,MATCH(S283,Herbs!B:B,0)))</f>
        <v>0</v>
      </c>
      <c r="V283" s="89" t="str">
        <f t="array" ref="V283">IF(S283="","", SWITCH(INDEX(Herbs!$A:$A,MATCH(S283,Herbs!$B:$B,0)),1,1,2,3,3,9,4,36,5,180,6,1080,0)*R283)</f>
        <v/>
      </c>
      <c r="W283" s="90" t="str">
        <f t="array" ref="W283">IF(S283="","",INDEX(Herbs!$C:$C,MATCH(S283,Herbs!$B:$B,0)))</f>
        <v/>
      </c>
    </row>
    <row r="284" ht="41.25" customHeight="1">
      <c r="C284" s="75"/>
      <c r="D284" s="85" t="str">
        <f>C283</f>
        <v>Swordsong Elixir</v>
      </c>
      <c r="E284" s="85" t="s">
        <v>322</v>
      </c>
      <c r="F284" s="89"/>
      <c r="G284" s="91"/>
      <c r="H284" s="88" t="str">
        <f t="array" ref="H284">IF(G284="","",INDEX(Herbs!$J:$J,MATCH(G284,Herbs!$B:$B,0)))</f>
        <v/>
      </c>
      <c r="I284" s="13">
        <f t="array" ref="I284">IF(G284:G632="",0, INDEX(Herbs!A:A,MATCH(G284,Herbs!B:B,0)))</f>
        <v>0</v>
      </c>
      <c r="J284" s="89" t="str">
        <f t="array" ref="J284">IF(G284="","", SWITCH(INDEX(Herbs!$A:$A,MATCH(G284,Herbs!$B:$B,0)),1,1,2,3,3,9,4,36,5,180,6,1080,0)*F284)</f>
        <v/>
      </c>
      <c r="K284" s="90" t="str">
        <f t="array" ref="K284">IF(G284="","",INDEX(Herbs!$C:$C,MATCH(G284,Herbs!$B:$B,0)))</f>
        <v/>
      </c>
      <c r="L284" s="89"/>
      <c r="M284" s="91"/>
      <c r="N284" s="88" t="str">
        <f t="array" ref="N284">IF(M284="","",INDEX(Herbs!$J:$J,MATCH(M284,Herbs!$B:$B,0)))</f>
        <v/>
      </c>
      <c r="O284" s="88">
        <f t="array" ref="O284">IF(M284:M632="",0, INDEX(Herbs!A:A,MATCH(M284,Herbs!B:B,0)))</f>
        <v>0</v>
      </c>
      <c r="P284" s="89" t="str">
        <f t="array" ref="P284">IF(M284="","", SWITCH(INDEX(Herbs!$A:$A,MATCH(M284,Herbs!$B:$B,0)),1,1,2,3,3,9,4,36,5,180,6,1080,0)*L284)</f>
        <v/>
      </c>
      <c r="Q284" s="90" t="str">
        <f t="array" ref="Q284">IF(M284="","",INDEX(Herbs!$C:$C,MATCH(M284,Herbs!$B:$B,0)))</f>
        <v/>
      </c>
      <c r="R284" s="89"/>
      <c r="S284" s="91"/>
      <c r="T284" s="88" t="str">
        <f t="array" ref="T284">IF(S284="","",INDEX(Herbs!$J:$J,MATCH(S284,Herbs!$B:$B,0)))</f>
        <v/>
      </c>
      <c r="U284" s="88">
        <f t="array" ref="U284">IF(S284:S632="",0, INDEX(Herbs!A:A,MATCH(S284,Herbs!B:B,0)))</f>
        <v>0</v>
      </c>
      <c r="V284" s="89" t="str">
        <f t="array" ref="V284">IF(S284="","", SWITCH(INDEX(Herbs!$A:$A,MATCH(S284,Herbs!$B:$B,0)),1,1,2,3,3,9,4,36,5,180,6,1080,0)*R284)</f>
        <v/>
      </c>
      <c r="W284" s="90" t="str">
        <f t="array" ref="W284">IF(S284="","",INDEX(Herbs!$C:$C,MATCH(S284,Herbs!$B:$B,0)))</f>
        <v/>
      </c>
    </row>
    <row r="285" ht="41.25" customHeight="1">
      <c r="C285" s="75"/>
      <c r="D285" s="85" t="str">
        <f>C283</f>
        <v>Swordsong Elixir</v>
      </c>
      <c r="E285" s="73" t="s">
        <v>323</v>
      </c>
      <c r="F285" s="86">
        <v>4.0</v>
      </c>
      <c r="G285" s="87" t="s">
        <v>362</v>
      </c>
      <c r="H285" s="88" t="str">
        <f t="array" ref="H285">IF(G285="","",INDEX(Herbs!$J:$J,MATCH(G285,Herbs!$B:$B,0)))</f>
        <v/>
      </c>
      <c r="I285" s="13">
        <f t="array" ref="I285">IF(G285:G632="",0, INDEX(Herbs!A:A,MATCH(G285,Herbs!B:B,0)))</f>
        <v>2</v>
      </c>
      <c r="J285" s="89">
        <f t="array" ref="J285">IF(G285="","", SWITCH(INDEX(Herbs!$A:$A,MATCH(G285,Herbs!$B:$B,0)),1,1,2,3,3,9,4,36,5,180,6,1080,0)*F285)</f>
        <v>12</v>
      </c>
      <c r="K285" s="90" t="str">
        <f t="array" ref="K285">IF(G285="","",INDEX(Herbs!$E:$E,MATCH(G285,Herbs!$B:$B,0)))</f>
        <v>Sword Intent</v>
      </c>
      <c r="L285" s="89"/>
      <c r="M285" s="91"/>
      <c r="N285" s="88" t="str">
        <f t="array" ref="N285">IF(M285="","",INDEX(Herbs!$J:$J,MATCH(M285,Herbs!$B:$B,0)))</f>
        <v/>
      </c>
      <c r="O285" s="88">
        <f t="array" ref="O285">IF(M285:M632="",0, INDEX(Herbs!A:A,MATCH(M285,Herbs!B:B,0)))</f>
        <v>0</v>
      </c>
      <c r="P285" s="89" t="str">
        <f t="array" ref="P285">IF(M285="","", SWITCH(INDEX(Herbs!$A:$A,MATCH(M285,Herbs!$B:$B,0)),1,1,2,3,3,9,4,36,5,180,6,1080,0)*L285)</f>
        <v/>
      </c>
      <c r="Q285" s="90" t="str">
        <f t="array" ref="Q285">IF(M285="","",INDEX(Herbs!$E:$E,MATCH(M285,Herbs!$B:$B,0)))</f>
        <v/>
      </c>
      <c r="R285" s="89"/>
      <c r="S285" s="91"/>
      <c r="T285" s="88" t="str">
        <f t="array" ref="T285">IF(S285="","",INDEX(Herbs!$J:$J,MATCH(S285,Herbs!$B:$B,0)))</f>
        <v/>
      </c>
      <c r="U285" s="88">
        <f t="array" ref="U285">IF(S285:S632="",0, INDEX(Herbs!A:A,MATCH(S285,Herbs!B:B,0)))</f>
        <v>0</v>
      </c>
      <c r="V285" s="89" t="str">
        <f t="array" ref="V285">IF(S285="","", SWITCH(INDEX(Herbs!$A:$A,MATCH(S285,Herbs!$B:$B,0)),1,1,2,3,3,9,4,36,5,180,6,1080,0)*R285)</f>
        <v/>
      </c>
      <c r="W285" s="90" t="str">
        <f t="array" ref="W285">IF(S285="","",INDEX(Herbs!$E:$E,MATCH(S285,Herbs!$B:$B,0)))</f>
        <v/>
      </c>
    </row>
    <row r="286" ht="41.25" customHeight="1">
      <c r="C286" s="75"/>
      <c r="D286" s="85" t="str">
        <f>C283</f>
        <v>Swordsong Elixir</v>
      </c>
      <c r="E286" s="73" t="s">
        <v>325</v>
      </c>
      <c r="F286" s="89"/>
      <c r="G286" s="91"/>
      <c r="H286" s="88" t="str">
        <f t="array" ref="H286">IF(G286="","",INDEX(Herbs!$J:$J,MATCH(G286,Herbs!$B:$B,0)))</f>
        <v/>
      </c>
      <c r="I286" s="13">
        <f t="array" ref="I286">IF(G286:G632="",0, INDEX(Herbs!A:A,MATCH(G286,Herbs!B:B,0)))</f>
        <v>0</v>
      </c>
      <c r="J286" s="89" t="str">
        <f t="array" ref="J286">IF(G286="","", SWITCH(INDEX(Herbs!$A:$A,MATCH(G286,Herbs!$B:$B,0)),1,1,2,3,3,9,4,36,5,180,6,1080,0)*F286)</f>
        <v/>
      </c>
      <c r="K286" s="90" t="str">
        <f t="array" ref="K286">IF(G286="","",INDEX(Herbs!$E:$E,MATCH(G286,Herbs!$B:$B,0)))</f>
        <v/>
      </c>
      <c r="L286" s="89"/>
      <c r="M286" s="91"/>
      <c r="N286" s="88" t="str">
        <f t="array" ref="N286">IF(M286="","",INDEX(Herbs!$J:$J,MATCH(M286,Herbs!$B:$B,0)))</f>
        <v/>
      </c>
      <c r="O286" s="88">
        <f t="array" ref="O286">IF(M286:M632="",0, INDEX(Herbs!A:A,MATCH(M286,Herbs!B:B,0)))</f>
        <v>0</v>
      </c>
      <c r="P286" s="89" t="str">
        <f t="array" ref="P286">IF(M286="","", SWITCH(INDEX(Herbs!$A:$A,MATCH(M286,Herbs!$B:$B,0)),1,1,2,3,3,9,4,36,5,180,6,1080,0)*L286)</f>
        <v/>
      </c>
      <c r="Q286" s="90" t="str">
        <f t="array" ref="Q286">IF(M286="","",INDEX(Herbs!$E:$E,MATCH(M286,Herbs!$B:$B,0)))</f>
        <v/>
      </c>
      <c r="R286" s="89"/>
      <c r="S286" s="91"/>
      <c r="T286" s="88" t="str">
        <f t="array" ref="T286">IF(S286="","",INDEX(Herbs!$J:$J,MATCH(S286,Herbs!$B:$B,0)))</f>
        <v/>
      </c>
      <c r="U286" s="88">
        <f t="array" ref="U286">IF(S286:S632="",0, INDEX(Herbs!A:A,MATCH(S286,Herbs!B:B,0)))</f>
        <v>0</v>
      </c>
      <c r="V286" s="89" t="str">
        <f t="array" ref="V286">IF(S286="","", SWITCH(INDEX(Herbs!$A:$A,MATCH(S286,Herbs!$B:$B,0)),1,1,2,3,3,9,4,36,5,180,6,1080,0)*R286)</f>
        <v/>
      </c>
      <c r="W286" s="90" t="str">
        <f t="array" ref="W286">IF(S286="","",INDEX(Herbs!$E:$E,MATCH(S286,Herbs!$B:$B,0)))</f>
        <v/>
      </c>
    </row>
    <row r="287" ht="41.25" customHeight="1">
      <c r="A287" s="92"/>
      <c r="B287" s="92"/>
      <c r="C287" s="93"/>
      <c r="D287" s="94" t="str">
        <f>C283</f>
        <v>Swordsong Elixir</v>
      </c>
      <c r="E287" s="95" t="s">
        <v>326</v>
      </c>
      <c r="F287" s="96">
        <v>1.0</v>
      </c>
      <c r="G287" s="97" t="s">
        <v>347</v>
      </c>
      <c r="H287" s="98" t="str">
        <f t="array" ref="H287">IF(G287="","",INDEX(Herbs!$J:$J,MATCH(G287,Herbs!$B:$B,0)))</f>
        <v/>
      </c>
      <c r="I287" s="99">
        <f t="array" ref="I287">IF(G287:G632="",0, INDEX(Herbs!A:A,MATCH(G287,Herbs!B:B,0)))</f>
        <v>2</v>
      </c>
      <c r="J287" s="100">
        <f t="array" ref="J287">IF(G287="","", SWITCH(INDEX(Herbs!$A:$A,MATCH(G287,Herbs!$B:$B,0)),1,1,2,3,3,9,4,36,5,180,6,1080,0)*F287)</f>
        <v>3</v>
      </c>
      <c r="K287" s="101" t="str">
        <f t="array" ref="K287">IF(G287="","",INDEX(Herbs!$G:$G,MATCH(G287,Herbs!$B:$B,0)))</f>
        <v>Cold</v>
      </c>
      <c r="L287" s="100"/>
      <c r="M287" s="97"/>
      <c r="N287" s="98" t="str">
        <f t="array" ref="N287">IF(M287="","",INDEX(Herbs!$J:$J,MATCH(M287,Herbs!$B:$B,0)))</f>
        <v/>
      </c>
      <c r="O287" s="98">
        <f t="array" ref="O287">IF(M287:M632="",0, INDEX(Herbs!A:A,MATCH(M287,Herbs!B:B,0)))</f>
        <v>0</v>
      </c>
      <c r="P287" s="100" t="str">
        <f t="array" ref="P287">IF(M287="","", SWITCH(INDEX(Herbs!$A:$A,MATCH(M287,Herbs!$B:$B,0)),1,1,2,3,3,9,4,36,5,180,6,1080,0)*L287)</f>
        <v/>
      </c>
      <c r="Q287" s="101" t="str">
        <f t="array" ref="Q287">IF(M287="","",INDEX(Herbs!$G:$G,MATCH(M287,Herbs!$B:$B,0)))</f>
        <v/>
      </c>
      <c r="R287" s="100"/>
      <c r="S287" s="97"/>
      <c r="T287" s="98" t="str">
        <f t="array" ref="T287">IF(S287="","",INDEX(Herbs!$J:$J,MATCH(S287,Herbs!$B:$B,0)))</f>
        <v/>
      </c>
      <c r="U287" s="98">
        <f t="array" ref="U287">IF(S287:S632="",0, INDEX(Herbs!A:A,MATCH(S287,Herbs!B:B,0)))</f>
        <v>0</v>
      </c>
      <c r="V287" s="100" t="str">
        <f t="array" ref="V287">IF(S287="","", SWITCH(INDEX(Herbs!$A:$A,MATCH(S287,Herbs!$B:$B,0)),1,1,2,3,3,9,4,36,5,180,6,1080,0)*R287)</f>
        <v/>
      </c>
      <c r="W287" s="101" t="str">
        <f t="array" ref="W287">IF(S287="","",INDEX(Herbs!$G:$G,MATCH(S287,Herbs!$B:$B,0)))</f>
        <v/>
      </c>
    </row>
    <row r="288" ht="41.25" customHeight="1">
      <c r="A288" s="82" t="s">
        <v>110</v>
      </c>
      <c r="B288" s="83">
        <v>3.0</v>
      </c>
      <c r="C288" s="84" t="s">
        <v>112</v>
      </c>
      <c r="D288" s="85" t="str">
        <f>C288</f>
        <v>Swordsage Elixir</v>
      </c>
      <c r="E288" s="85" t="s">
        <v>320</v>
      </c>
      <c r="F288" s="86">
        <v>4.0</v>
      </c>
      <c r="G288" s="87" t="s">
        <v>321</v>
      </c>
      <c r="H288" s="88" t="str">
        <f t="array" ref="H288">IF(G288="","",INDEX(Herbs!$J:$J,MATCH(G288,Herbs!$B:$B,0)))</f>
        <v/>
      </c>
      <c r="I288" s="13">
        <f t="array" ref="I288">IF(G288:G632="",0, INDEX(Herbs!A:A,MATCH(G288,Herbs!B:B,0)))</f>
        <v>2</v>
      </c>
      <c r="J288" s="89">
        <f t="array" ref="J288">IF(G288="","", SWITCH(INDEX(Herbs!$A:$A,MATCH(G288,Herbs!$B:$B,0)),1,1,2,3,3,9,4,36,5,180,6,1080,0)*F288)</f>
        <v>12</v>
      </c>
      <c r="K288" s="90" t="str">
        <f t="array" ref="K288">IF(G288="","",INDEX(Herbs!$C:$C,MATCH(G288,Herbs!$B:$B,0)))</f>
        <v>Agitating</v>
      </c>
      <c r="L288" s="89"/>
      <c r="M288" s="91"/>
      <c r="N288" s="88" t="str">
        <f t="array" ref="N288">IF(M288="","",INDEX(Herbs!$J:$J,MATCH(M288,Herbs!$B:$B,0)))</f>
        <v/>
      </c>
      <c r="O288" s="88">
        <f t="array" ref="O288">IF(M288:M632="",0, INDEX(Herbs!A:A,MATCH(M288,Herbs!B:B,0)))</f>
        <v>0</v>
      </c>
      <c r="P288" s="89" t="str">
        <f t="array" ref="P288">IF(M288="","", SWITCH(INDEX(Herbs!$A:$A,MATCH(M288,Herbs!$B:$B,0)),1,1,2,3,3,9,4,36,5,180,6,1080,0)*L288)</f>
        <v/>
      </c>
      <c r="Q288" s="90" t="str">
        <f t="array" ref="Q288">IF(M288="","",INDEX(Herbs!$C:$C,MATCH(M288,Herbs!$B:$B,0)))</f>
        <v/>
      </c>
      <c r="R288" s="89"/>
      <c r="S288" s="91"/>
      <c r="T288" s="88" t="str">
        <f t="array" ref="T288">IF(S288="","",INDEX(Herbs!$J:$J,MATCH(S288,Herbs!$B:$B,0)))</f>
        <v/>
      </c>
      <c r="U288" s="88">
        <f t="array" ref="U288">IF(S288:S632="",0, INDEX(Herbs!A:A,MATCH(S288,Herbs!B:B,0)))</f>
        <v>0</v>
      </c>
      <c r="V288" s="89" t="str">
        <f t="array" ref="V288">IF(S288="","", SWITCH(INDEX(Herbs!$A:$A,MATCH(S288,Herbs!$B:$B,0)),1,1,2,3,3,9,4,36,5,180,6,1080,0)*R288)</f>
        <v/>
      </c>
      <c r="W288" s="90" t="str">
        <f t="array" ref="W288">IF(S288="","",INDEX(Herbs!$C:$C,MATCH(S288,Herbs!$B:$B,0)))</f>
        <v/>
      </c>
    </row>
    <row r="289" ht="41.25" customHeight="1">
      <c r="C289" s="75"/>
      <c r="D289" s="85" t="str">
        <f>C288</f>
        <v>Swordsage Elixir</v>
      </c>
      <c r="E289" s="85" t="s">
        <v>322</v>
      </c>
      <c r="F289" s="89"/>
      <c r="G289" s="91"/>
      <c r="H289" s="88" t="str">
        <f t="array" ref="H289">IF(G289="","",INDEX(Herbs!$J:$J,MATCH(G289,Herbs!$B:$B,0)))</f>
        <v/>
      </c>
      <c r="I289" s="13">
        <f t="array" ref="I289">IF(G289:G632="",0, INDEX(Herbs!A:A,MATCH(G289,Herbs!B:B,0)))</f>
        <v>0</v>
      </c>
      <c r="J289" s="89" t="str">
        <f t="array" ref="J289">IF(G289="","", SWITCH(INDEX(Herbs!$A:$A,MATCH(G289,Herbs!$B:$B,0)),1,1,2,3,3,9,4,36,5,180,6,1080,0)*F289)</f>
        <v/>
      </c>
      <c r="K289" s="90" t="str">
        <f t="array" ref="K289">IF(G289="","",INDEX(Herbs!$C:$C,MATCH(G289,Herbs!$B:$B,0)))</f>
        <v/>
      </c>
      <c r="L289" s="89"/>
      <c r="M289" s="91"/>
      <c r="N289" s="88" t="str">
        <f t="array" ref="N289">IF(M289="","",INDEX(Herbs!$J:$J,MATCH(M289,Herbs!$B:$B,0)))</f>
        <v/>
      </c>
      <c r="O289" s="88">
        <f t="array" ref="O289">IF(M289:M632="",0, INDEX(Herbs!A:A,MATCH(M289,Herbs!B:B,0)))</f>
        <v>0</v>
      </c>
      <c r="P289" s="89" t="str">
        <f t="array" ref="P289">IF(M289="","", SWITCH(INDEX(Herbs!$A:$A,MATCH(M289,Herbs!$B:$B,0)),1,1,2,3,3,9,4,36,5,180,6,1080,0)*L289)</f>
        <v/>
      </c>
      <c r="Q289" s="90" t="str">
        <f t="array" ref="Q289">IF(M289="","",INDEX(Herbs!$C:$C,MATCH(M289,Herbs!$B:$B,0)))</f>
        <v/>
      </c>
      <c r="R289" s="89"/>
      <c r="S289" s="91"/>
      <c r="T289" s="88" t="str">
        <f t="array" ref="T289">IF(S289="","",INDEX(Herbs!$J:$J,MATCH(S289,Herbs!$B:$B,0)))</f>
        <v/>
      </c>
      <c r="U289" s="88">
        <f t="array" ref="U289">IF(S289:S632="",0, INDEX(Herbs!A:A,MATCH(S289,Herbs!B:B,0)))</f>
        <v>0</v>
      </c>
      <c r="V289" s="89" t="str">
        <f t="array" ref="V289">IF(S289="","", SWITCH(INDEX(Herbs!$A:$A,MATCH(S289,Herbs!$B:$B,0)),1,1,2,3,3,9,4,36,5,180,6,1080,0)*R289)</f>
        <v/>
      </c>
      <c r="W289" s="90" t="str">
        <f t="array" ref="W289">IF(S289="","",INDEX(Herbs!$C:$C,MATCH(S289,Herbs!$B:$B,0)))</f>
        <v/>
      </c>
    </row>
    <row r="290" ht="41.25" customHeight="1">
      <c r="C290" s="75"/>
      <c r="D290" s="85" t="str">
        <f>C288</f>
        <v>Swordsage Elixir</v>
      </c>
      <c r="E290" s="73" t="s">
        <v>323</v>
      </c>
      <c r="F290" s="86">
        <v>2.0</v>
      </c>
      <c r="G290" s="87" t="s">
        <v>363</v>
      </c>
      <c r="H290" s="88" t="str">
        <f t="array" ref="H290">IF(G290="","",INDEX(Herbs!$J:$J,MATCH(G290,Herbs!$B:$B,0)))</f>
        <v/>
      </c>
      <c r="I290" s="13">
        <f t="array" ref="I290">IF(G290:G632="",0, INDEX(Herbs!A:A,MATCH(G290,Herbs!B:B,0)))</f>
        <v>3</v>
      </c>
      <c r="J290" s="89">
        <f t="array" ref="J290">IF(G290="","", SWITCH(INDEX(Herbs!$A:$A,MATCH(G290,Herbs!$B:$B,0)),1,1,2,3,3,9,4,36,5,180,6,1080,0)*F290)</f>
        <v>18</v>
      </c>
      <c r="K290" s="90" t="str">
        <f t="array" ref="K290">IF(G290="","",INDEX(Herbs!$E:$E,MATCH(G290,Herbs!$B:$B,0)))</f>
        <v>Sword Intent</v>
      </c>
      <c r="L290" s="89"/>
      <c r="M290" s="91"/>
      <c r="N290" s="88" t="str">
        <f t="array" ref="N290">IF(M290="","",INDEX(Herbs!$J:$J,MATCH(M290,Herbs!$B:$B,0)))</f>
        <v/>
      </c>
      <c r="O290" s="88">
        <f t="array" ref="O290">IF(M290:M632="",0, INDEX(Herbs!A:A,MATCH(M290,Herbs!B:B,0)))</f>
        <v>0</v>
      </c>
      <c r="P290" s="89" t="str">
        <f t="array" ref="P290">IF(M290="","", SWITCH(INDEX(Herbs!$A:$A,MATCH(M290,Herbs!$B:$B,0)),1,1,2,3,3,9,4,36,5,180,6,1080,0)*L290)</f>
        <v/>
      </c>
      <c r="Q290" s="90" t="str">
        <f t="array" ref="Q290">IF(M290="","",INDEX(Herbs!$E:$E,MATCH(M290,Herbs!$B:$B,0)))</f>
        <v/>
      </c>
      <c r="R290" s="89"/>
      <c r="S290" s="91"/>
      <c r="T290" s="88" t="str">
        <f t="array" ref="T290">IF(S290="","",INDEX(Herbs!$J:$J,MATCH(S290,Herbs!$B:$B,0)))</f>
        <v/>
      </c>
      <c r="U290" s="88">
        <f t="array" ref="U290">IF(S290:S632="",0, INDEX(Herbs!A:A,MATCH(S290,Herbs!B:B,0)))</f>
        <v>0</v>
      </c>
      <c r="V290" s="89" t="str">
        <f t="array" ref="V290">IF(S290="","", SWITCH(INDEX(Herbs!$A:$A,MATCH(S290,Herbs!$B:$B,0)),1,1,2,3,3,9,4,36,5,180,6,1080,0)*R290)</f>
        <v/>
      </c>
      <c r="W290" s="90" t="str">
        <f t="array" ref="W290">IF(S290="","",INDEX(Herbs!$E:$E,MATCH(S290,Herbs!$B:$B,0)))</f>
        <v/>
      </c>
    </row>
    <row r="291" ht="41.25" customHeight="1">
      <c r="C291" s="75"/>
      <c r="D291" s="85" t="str">
        <f>C288</f>
        <v>Swordsage Elixir</v>
      </c>
      <c r="E291" s="73" t="s">
        <v>325</v>
      </c>
      <c r="F291" s="89"/>
      <c r="G291" s="91"/>
      <c r="H291" s="88" t="str">
        <f t="array" ref="H291">IF(G291="","",INDEX(Herbs!$J:$J,MATCH(G291,Herbs!$B:$B,0)))</f>
        <v/>
      </c>
      <c r="I291" s="13">
        <f t="array" ref="I291">IF(G291:G632="",0, INDEX(Herbs!A:A,MATCH(G291,Herbs!B:B,0)))</f>
        <v>0</v>
      </c>
      <c r="J291" s="89" t="str">
        <f t="array" ref="J291">IF(G291="","", SWITCH(INDEX(Herbs!$A:$A,MATCH(G291,Herbs!$B:$B,0)),1,1,2,3,3,9,4,36,5,180,6,1080,0)*F291)</f>
        <v/>
      </c>
      <c r="K291" s="90" t="str">
        <f t="array" ref="K291">IF(G291="","",INDEX(Herbs!$E:$E,MATCH(G291,Herbs!$B:$B,0)))</f>
        <v/>
      </c>
      <c r="L291" s="89"/>
      <c r="M291" s="91"/>
      <c r="N291" s="88" t="str">
        <f t="array" ref="N291">IF(M291="","",INDEX(Herbs!$J:$J,MATCH(M291,Herbs!$B:$B,0)))</f>
        <v/>
      </c>
      <c r="O291" s="88">
        <f t="array" ref="O291">IF(M291:M632="",0, INDEX(Herbs!A:A,MATCH(M291,Herbs!B:B,0)))</f>
        <v>0</v>
      </c>
      <c r="P291" s="89" t="str">
        <f t="array" ref="P291">IF(M291="","", SWITCH(INDEX(Herbs!$A:$A,MATCH(M291,Herbs!$B:$B,0)),1,1,2,3,3,9,4,36,5,180,6,1080,0)*L291)</f>
        <v/>
      </c>
      <c r="Q291" s="90" t="str">
        <f t="array" ref="Q291">IF(M291="","",INDEX(Herbs!$E:$E,MATCH(M291,Herbs!$B:$B,0)))</f>
        <v/>
      </c>
      <c r="R291" s="89"/>
      <c r="S291" s="91"/>
      <c r="T291" s="88" t="str">
        <f t="array" ref="T291">IF(S291="","",INDEX(Herbs!$J:$J,MATCH(S291,Herbs!$B:$B,0)))</f>
        <v/>
      </c>
      <c r="U291" s="88">
        <f t="array" ref="U291">IF(S291:S632="",0, INDEX(Herbs!A:A,MATCH(S291,Herbs!B:B,0)))</f>
        <v>0</v>
      </c>
      <c r="V291" s="89" t="str">
        <f t="array" ref="V291">IF(S291="","", SWITCH(INDEX(Herbs!$A:$A,MATCH(S291,Herbs!$B:$B,0)),1,1,2,3,3,9,4,36,5,180,6,1080,0)*R291)</f>
        <v/>
      </c>
      <c r="W291" s="90" t="str">
        <f t="array" ref="W291">IF(S291="","",INDEX(Herbs!$E:$E,MATCH(S291,Herbs!$B:$B,0)))</f>
        <v/>
      </c>
    </row>
    <row r="292" ht="41.25" customHeight="1">
      <c r="A292" s="92"/>
      <c r="B292" s="92"/>
      <c r="C292" s="93"/>
      <c r="D292" s="94" t="str">
        <f>C288</f>
        <v>Swordsage Elixir</v>
      </c>
      <c r="E292" s="95" t="s">
        <v>326</v>
      </c>
      <c r="F292" s="96">
        <v>1.0</v>
      </c>
      <c r="G292" s="97" t="s">
        <v>337</v>
      </c>
      <c r="H292" s="98" t="str">
        <f t="array" ref="H292">IF(G292="","",INDEX(Herbs!$J:$J,MATCH(G292,Herbs!$B:$B,0)))</f>
        <v/>
      </c>
      <c r="I292" s="99">
        <f t="array" ref="I292">IF(G292:G632="",0, INDEX(Herbs!A:A,MATCH(G292,Herbs!B:B,0)))</f>
        <v>3</v>
      </c>
      <c r="J292" s="100">
        <f t="array" ref="J292">IF(G292="","", SWITCH(INDEX(Herbs!$A:$A,MATCH(G292,Herbs!$B:$B,0)),1,1,2,3,3,9,4,36,5,180,6,1080,0)*F292)</f>
        <v>9</v>
      </c>
      <c r="K292" s="101" t="str">
        <f t="array" ref="K292">IF(G292="","",INDEX(Herbs!$G:$G,MATCH(G292,Herbs!$B:$B,0)))</f>
        <v>Cold</v>
      </c>
      <c r="L292" s="100"/>
      <c r="M292" s="97"/>
      <c r="N292" s="98" t="str">
        <f t="array" ref="N292">IF(M292="","",INDEX(Herbs!$J:$J,MATCH(M292,Herbs!$B:$B,0)))</f>
        <v/>
      </c>
      <c r="O292" s="98">
        <f t="array" ref="O292">IF(M292:M632="",0, INDEX(Herbs!A:A,MATCH(M292,Herbs!B:B,0)))</f>
        <v>0</v>
      </c>
      <c r="P292" s="100" t="str">
        <f t="array" ref="P292">IF(M292="","", SWITCH(INDEX(Herbs!$A:$A,MATCH(M292,Herbs!$B:$B,0)),1,1,2,3,3,9,4,36,5,180,6,1080,0)*L292)</f>
        <v/>
      </c>
      <c r="Q292" s="101" t="str">
        <f t="array" ref="Q292">IF(M292="","",INDEX(Herbs!$G:$G,MATCH(M292,Herbs!$B:$B,0)))</f>
        <v/>
      </c>
      <c r="R292" s="100"/>
      <c r="S292" s="97"/>
      <c r="T292" s="98" t="str">
        <f t="array" ref="T292">IF(S292="","",INDEX(Herbs!$J:$J,MATCH(S292,Herbs!$B:$B,0)))</f>
        <v/>
      </c>
      <c r="U292" s="98">
        <f t="array" ref="U292">IF(S292:S632="",0, INDEX(Herbs!A:A,MATCH(S292,Herbs!B:B,0)))</f>
        <v>0</v>
      </c>
      <c r="V292" s="100" t="str">
        <f t="array" ref="V292">IF(S292="","", SWITCH(INDEX(Herbs!$A:$A,MATCH(S292,Herbs!$B:$B,0)),1,1,2,3,3,9,4,36,5,180,6,1080,0)*R292)</f>
        <v/>
      </c>
      <c r="W292" s="101" t="str">
        <f t="array" ref="W292">IF(S292="","",INDEX(Herbs!$G:$G,MATCH(S292,Herbs!$B:$B,0)))</f>
        <v/>
      </c>
    </row>
    <row r="293" ht="41.25" customHeight="1">
      <c r="A293" s="82" t="s">
        <v>107</v>
      </c>
      <c r="B293" s="83">
        <v>2.0</v>
      </c>
      <c r="C293" s="84" t="s">
        <v>106</v>
      </c>
      <c r="D293" s="85" t="str">
        <f>C293</f>
        <v>Wind Movement Elixir</v>
      </c>
      <c r="E293" s="85" t="s">
        <v>320</v>
      </c>
      <c r="F293" s="86">
        <v>1.0</v>
      </c>
      <c r="G293" s="87" t="s">
        <v>338</v>
      </c>
      <c r="H293" s="88" t="str">
        <f t="array" ref="H293">IF(G293="","",INDEX(Herbs!$J:$J,MATCH(G293,Herbs!$B:$B,0)))</f>
        <v/>
      </c>
      <c r="I293" s="13">
        <f t="array" ref="I293">IF(G293:G632="",0, INDEX(Herbs!A:A,MATCH(G293,Herbs!B:B,0)))</f>
        <v>2</v>
      </c>
      <c r="J293" s="89">
        <f t="array" ref="J293">IF(G293="","", SWITCH(INDEX(Herbs!$A:$A,MATCH(G293,Herbs!$B:$B,0)),1,1,2,3,3,9,4,36,5,180,6,1080,0)*F293)</f>
        <v>3</v>
      </c>
      <c r="K293" s="90" t="str">
        <f t="array" ref="K293">IF(G293="","",INDEX(Herbs!$C:$C,MATCH(G293,Herbs!$B:$B,0)))</f>
        <v>Agitating</v>
      </c>
      <c r="L293" s="89"/>
      <c r="M293" s="91"/>
      <c r="N293" s="88" t="str">
        <f t="array" ref="N293">IF(M293="","",INDEX(Herbs!$J:$J,MATCH(M293,Herbs!$B:$B,0)))</f>
        <v/>
      </c>
      <c r="O293" s="88">
        <f t="array" ref="O293">IF(M293:M632="",0, INDEX(Herbs!A:A,MATCH(M293,Herbs!B:B,0)))</f>
        <v>0</v>
      </c>
      <c r="P293" s="89" t="str">
        <f t="array" ref="P293">IF(M293="","", SWITCH(INDEX(Herbs!$A:$A,MATCH(M293,Herbs!$B:$B,0)),1,1,2,3,3,9,4,36,5,180,6,1080,0)*L293)</f>
        <v/>
      </c>
      <c r="Q293" s="90" t="str">
        <f t="array" ref="Q293">IF(M293="","",INDEX(Herbs!$C:$C,MATCH(M293,Herbs!$B:$B,0)))</f>
        <v/>
      </c>
      <c r="R293" s="89"/>
      <c r="S293" s="91"/>
      <c r="T293" s="88" t="str">
        <f t="array" ref="T293">IF(S293="","",INDEX(Herbs!$J:$J,MATCH(S293,Herbs!$B:$B,0)))</f>
        <v/>
      </c>
      <c r="U293" s="88">
        <f t="array" ref="U293">IF(S293:S632="",0, INDEX(Herbs!A:A,MATCH(S293,Herbs!B:B,0)))</f>
        <v>0</v>
      </c>
      <c r="V293" s="89" t="str">
        <f t="array" ref="V293">IF(S293="","", SWITCH(INDEX(Herbs!$A:$A,MATCH(S293,Herbs!$B:$B,0)),1,1,2,3,3,9,4,36,5,180,6,1080,0)*R293)</f>
        <v/>
      </c>
      <c r="W293" s="90" t="str">
        <f t="array" ref="W293">IF(S293="","",INDEX(Herbs!$C:$C,MATCH(S293,Herbs!$B:$B,0)))</f>
        <v/>
      </c>
    </row>
    <row r="294" ht="41.25" customHeight="1">
      <c r="C294" s="75"/>
      <c r="D294" s="85" t="str">
        <f>C293</f>
        <v>Wind Movement Elixir</v>
      </c>
      <c r="E294" s="85" t="s">
        <v>322</v>
      </c>
      <c r="F294" s="89"/>
      <c r="G294" s="91"/>
      <c r="H294" s="88" t="str">
        <f t="array" ref="H294">IF(G294="","",INDEX(Herbs!$J:$J,MATCH(G294,Herbs!$B:$B,0)))</f>
        <v/>
      </c>
      <c r="I294" s="13">
        <f t="array" ref="I294">IF(G294:G632="",0, INDEX(Herbs!A:A,MATCH(G294,Herbs!B:B,0)))</f>
        <v>0</v>
      </c>
      <c r="J294" s="89" t="str">
        <f t="array" ref="J294">IF(G294="","", SWITCH(INDEX(Herbs!$A:$A,MATCH(G294,Herbs!$B:$B,0)),1,1,2,3,3,9,4,36,5,180,6,1080,0)*F294)</f>
        <v/>
      </c>
      <c r="K294" s="90" t="str">
        <f t="array" ref="K294">IF(G294="","",INDEX(Herbs!$C:$C,MATCH(G294,Herbs!$B:$B,0)))</f>
        <v/>
      </c>
      <c r="L294" s="89"/>
      <c r="M294" s="91"/>
      <c r="N294" s="88" t="str">
        <f t="array" ref="N294">IF(M294="","",INDEX(Herbs!$J:$J,MATCH(M294,Herbs!$B:$B,0)))</f>
        <v/>
      </c>
      <c r="O294" s="88">
        <f t="array" ref="O294">IF(M294:M632="",0, INDEX(Herbs!A:A,MATCH(M294,Herbs!B:B,0)))</f>
        <v>0</v>
      </c>
      <c r="P294" s="89" t="str">
        <f t="array" ref="P294">IF(M294="","", SWITCH(INDEX(Herbs!$A:$A,MATCH(M294,Herbs!$B:$B,0)),1,1,2,3,3,9,4,36,5,180,6,1080,0)*L294)</f>
        <v/>
      </c>
      <c r="Q294" s="90" t="str">
        <f t="array" ref="Q294">IF(M294="","",INDEX(Herbs!$C:$C,MATCH(M294,Herbs!$B:$B,0)))</f>
        <v/>
      </c>
      <c r="R294" s="89"/>
      <c r="S294" s="91"/>
      <c r="T294" s="88" t="str">
        <f t="array" ref="T294">IF(S294="","",INDEX(Herbs!$J:$J,MATCH(S294,Herbs!$B:$B,0)))</f>
        <v/>
      </c>
      <c r="U294" s="88">
        <f t="array" ref="U294">IF(S294:S632="",0, INDEX(Herbs!A:A,MATCH(S294,Herbs!B:B,0)))</f>
        <v>0</v>
      </c>
      <c r="V294" s="89" t="str">
        <f t="array" ref="V294">IF(S294="","", SWITCH(INDEX(Herbs!$A:$A,MATCH(S294,Herbs!$B:$B,0)),1,1,2,3,3,9,4,36,5,180,6,1080,0)*R294)</f>
        <v/>
      </c>
      <c r="W294" s="90" t="str">
        <f t="array" ref="W294">IF(S294="","",INDEX(Herbs!$C:$C,MATCH(S294,Herbs!$B:$B,0)))</f>
        <v/>
      </c>
    </row>
    <row r="295" ht="41.25" customHeight="1">
      <c r="C295" s="75"/>
      <c r="D295" s="85" t="str">
        <f>C293</f>
        <v>Wind Movement Elixir</v>
      </c>
      <c r="E295" s="73" t="s">
        <v>323</v>
      </c>
      <c r="F295" s="86">
        <v>1.0</v>
      </c>
      <c r="G295" s="87" t="s">
        <v>321</v>
      </c>
      <c r="H295" s="88" t="str">
        <f t="array" ref="H295">IF(G295="","",INDEX(Herbs!$J:$J,MATCH(G295,Herbs!$B:$B,0)))</f>
        <v/>
      </c>
      <c r="I295" s="13">
        <f t="array" ref="I295">IF(G295:G632="",0, INDEX(Herbs!A:A,MATCH(G295,Herbs!B:B,0)))</f>
        <v>2</v>
      </c>
      <c r="J295" s="89">
        <f t="array" ref="J295">IF(G295="","", SWITCH(INDEX(Herbs!$A:$A,MATCH(G295,Herbs!$B:$B,0)),1,1,2,3,3,9,4,36,5,180,6,1080,0)*F295)</f>
        <v>3</v>
      </c>
      <c r="K295" s="90" t="str">
        <f t="array" ref="K295">IF(G295="","",INDEX(Herbs!$E:$E,MATCH(G295,Herbs!$B:$B,0)))</f>
        <v>Astral</v>
      </c>
      <c r="L295" s="89"/>
      <c r="M295" s="91"/>
      <c r="N295" s="88" t="str">
        <f t="array" ref="N295">IF(M295="","",INDEX(Herbs!$J:$J,MATCH(M295,Herbs!$B:$B,0)))</f>
        <v/>
      </c>
      <c r="O295" s="88">
        <f t="array" ref="O295">IF(M295:M632="",0, INDEX(Herbs!A:A,MATCH(M295,Herbs!B:B,0)))</f>
        <v>0</v>
      </c>
      <c r="P295" s="89" t="str">
        <f t="array" ref="P295">IF(M295="","", SWITCH(INDEX(Herbs!$A:$A,MATCH(M295,Herbs!$B:$B,0)),1,1,2,3,3,9,4,36,5,180,6,1080,0)*L295)</f>
        <v/>
      </c>
      <c r="Q295" s="90" t="str">
        <f t="array" ref="Q295">IF(M295="","",INDEX(Herbs!$E:$E,MATCH(M295,Herbs!$B:$B,0)))</f>
        <v/>
      </c>
      <c r="R295" s="89"/>
      <c r="S295" s="91"/>
      <c r="T295" s="88" t="str">
        <f t="array" ref="T295">IF(S295="","",INDEX(Herbs!$J:$J,MATCH(S295,Herbs!$B:$B,0)))</f>
        <v/>
      </c>
      <c r="U295" s="88">
        <f t="array" ref="U295">IF(S295:S632="",0, INDEX(Herbs!A:A,MATCH(S295,Herbs!B:B,0)))</f>
        <v>0</v>
      </c>
      <c r="V295" s="89" t="str">
        <f t="array" ref="V295">IF(S295="","", SWITCH(INDEX(Herbs!$A:$A,MATCH(S295,Herbs!$B:$B,0)),1,1,2,3,3,9,4,36,5,180,6,1080,0)*R295)</f>
        <v/>
      </c>
      <c r="W295" s="90" t="str">
        <f t="array" ref="W295">IF(S295="","",INDEX(Herbs!$E:$E,MATCH(S295,Herbs!$B:$B,0)))</f>
        <v/>
      </c>
    </row>
    <row r="296" ht="41.25" customHeight="1">
      <c r="C296" s="75"/>
      <c r="D296" s="85" t="str">
        <f>C293</f>
        <v>Wind Movement Elixir</v>
      </c>
      <c r="E296" s="73" t="s">
        <v>325</v>
      </c>
      <c r="F296" s="89"/>
      <c r="G296" s="91"/>
      <c r="H296" s="88" t="str">
        <f t="array" ref="H296">IF(G296="","",INDEX(Herbs!$J:$J,MATCH(G296,Herbs!$B:$B,0)))</f>
        <v/>
      </c>
      <c r="I296" s="13">
        <f t="array" ref="I296">IF(G296:G632="",0, INDEX(Herbs!A:A,MATCH(G296,Herbs!B:B,0)))</f>
        <v>0</v>
      </c>
      <c r="J296" s="89" t="str">
        <f t="array" ref="J296">IF(G296="","", SWITCH(INDEX(Herbs!$A:$A,MATCH(G296,Herbs!$B:$B,0)),1,1,2,3,3,9,4,36,5,180,6,1080,0)*F296)</f>
        <v/>
      </c>
      <c r="K296" s="90" t="str">
        <f t="array" ref="K296">IF(G296="","",INDEX(Herbs!$E:$E,MATCH(G296,Herbs!$B:$B,0)))</f>
        <v/>
      </c>
      <c r="L296" s="89"/>
      <c r="M296" s="91"/>
      <c r="N296" s="88" t="str">
        <f t="array" ref="N296">IF(M296="","",INDEX(Herbs!$J:$J,MATCH(M296,Herbs!$B:$B,0)))</f>
        <v/>
      </c>
      <c r="O296" s="88">
        <f t="array" ref="O296">IF(M296:M632="",0, INDEX(Herbs!A:A,MATCH(M296,Herbs!B:B,0)))</f>
        <v>0</v>
      </c>
      <c r="P296" s="89" t="str">
        <f t="array" ref="P296">IF(M296="","", SWITCH(INDEX(Herbs!$A:$A,MATCH(M296,Herbs!$B:$B,0)),1,1,2,3,3,9,4,36,5,180,6,1080,0)*L296)</f>
        <v/>
      </c>
      <c r="Q296" s="90" t="str">
        <f t="array" ref="Q296">IF(M296="","",INDEX(Herbs!$E:$E,MATCH(M296,Herbs!$B:$B,0)))</f>
        <v/>
      </c>
      <c r="R296" s="89"/>
      <c r="S296" s="91"/>
      <c r="T296" s="88" t="str">
        <f t="array" ref="T296">IF(S296="","",INDEX(Herbs!$J:$J,MATCH(S296,Herbs!$B:$B,0)))</f>
        <v/>
      </c>
      <c r="U296" s="88">
        <f t="array" ref="U296">IF(S296:S632="",0, INDEX(Herbs!A:A,MATCH(S296,Herbs!B:B,0)))</f>
        <v>0</v>
      </c>
      <c r="V296" s="89" t="str">
        <f t="array" ref="V296">IF(S296="","", SWITCH(INDEX(Herbs!$A:$A,MATCH(S296,Herbs!$B:$B,0)),1,1,2,3,3,9,4,36,5,180,6,1080,0)*R296)</f>
        <v/>
      </c>
      <c r="W296" s="90" t="str">
        <f t="array" ref="W296">IF(S296="","",INDEX(Herbs!$E:$E,MATCH(S296,Herbs!$B:$B,0)))</f>
        <v/>
      </c>
    </row>
    <row r="297" ht="41.25" customHeight="1">
      <c r="A297" s="92"/>
      <c r="B297" s="92"/>
      <c r="C297" s="93"/>
      <c r="D297" s="94" t="str">
        <f>C293</f>
        <v>Wind Movement Elixir</v>
      </c>
      <c r="E297" s="95" t="s">
        <v>326</v>
      </c>
      <c r="F297" s="96">
        <v>1.0</v>
      </c>
      <c r="G297" s="97" t="s">
        <v>361</v>
      </c>
      <c r="H297" s="98" t="str">
        <f t="array" ref="H297">IF(G297="","",INDEX(Herbs!$J:$J,MATCH(G297,Herbs!$B:$B,0)))</f>
        <v/>
      </c>
      <c r="I297" s="99">
        <f t="array" ref="I297">IF(G297:G632="",0, INDEX(Herbs!A:A,MATCH(G297,Herbs!B:B,0)))</f>
        <v>1</v>
      </c>
      <c r="J297" s="100">
        <f t="array" ref="J297">IF(G297="","", SWITCH(INDEX(Herbs!$A:$A,MATCH(G297,Herbs!$B:$B,0)),1,1,2,3,3,9,4,36,5,180,6,1080,0)*F297)</f>
        <v>1</v>
      </c>
      <c r="K297" s="101" t="str">
        <f t="array" ref="K297">IF(G297="","",INDEX(Herbs!$G:$G,MATCH(G297,Herbs!$B:$B,0)))</f>
        <v>Cold</v>
      </c>
      <c r="L297" s="100"/>
      <c r="M297" s="97"/>
      <c r="N297" s="98" t="str">
        <f t="array" ref="N297">IF(M297="","",INDEX(Herbs!$J:$J,MATCH(M297,Herbs!$B:$B,0)))</f>
        <v/>
      </c>
      <c r="O297" s="98">
        <f t="array" ref="O297">IF(M297:M632="",0, INDEX(Herbs!A:A,MATCH(M297,Herbs!B:B,0)))</f>
        <v>0</v>
      </c>
      <c r="P297" s="100" t="str">
        <f t="array" ref="P297">IF(M297="","", SWITCH(INDEX(Herbs!$A:$A,MATCH(M297,Herbs!$B:$B,0)),1,1,2,3,3,9,4,36,5,180,6,1080,0)*L297)</f>
        <v/>
      </c>
      <c r="Q297" s="101" t="str">
        <f t="array" ref="Q297">IF(M297="","",INDEX(Herbs!$G:$G,MATCH(M297,Herbs!$B:$B,0)))</f>
        <v/>
      </c>
      <c r="R297" s="100"/>
      <c r="S297" s="97"/>
      <c r="T297" s="98" t="str">
        <f t="array" ref="T297">IF(S297="","",INDEX(Herbs!$J:$J,MATCH(S297,Herbs!$B:$B,0)))</f>
        <v/>
      </c>
      <c r="U297" s="98">
        <f t="array" ref="U297">IF(S297:S632="",0, INDEX(Herbs!A:A,MATCH(S297,Herbs!B:B,0)))</f>
        <v>0</v>
      </c>
      <c r="V297" s="100" t="str">
        <f t="array" ref="V297">IF(S297="","", SWITCH(INDEX(Herbs!$A:$A,MATCH(S297,Herbs!$B:$B,0)),1,1,2,3,3,9,4,36,5,180,6,1080,0)*R297)</f>
        <v/>
      </c>
      <c r="W297" s="101" t="str">
        <f t="array" ref="W297">IF(S297="","",INDEX(Herbs!$G:$G,MATCH(S297,Herbs!$B:$B,0)))</f>
        <v/>
      </c>
    </row>
    <row r="298" ht="41.25" customHeight="1">
      <c r="A298" s="82" t="s">
        <v>102</v>
      </c>
      <c r="B298" s="83">
        <v>1.0</v>
      </c>
      <c r="C298" s="84" t="s">
        <v>101</v>
      </c>
      <c r="D298" s="85" t="str">
        <f>C298</f>
        <v>Mind Clearing Elixir</v>
      </c>
      <c r="E298" s="85" t="s">
        <v>320</v>
      </c>
      <c r="F298" s="86">
        <v>1.0</v>
      </c>
      <c r="G298" s="87" t="s">
        <v>321</v>
      </c>
      <c r="H298" s="88" t="str">
        <f t="array" ref="H298">IF(G298="","",INDEX(Herbs!$J:$J,MATCH(G298,Herbs!$B:$B,0)))</f>
        <v/>
      </c>
      <c r="I298" s="13">
        <f t="array" ref="I298">IF(G298:G632="",0, INDEX(Herbs!A:A,MATCH(G298,Herbs!B:B,0)))</f>
        <v>2</v>
      </c>
      <c r="J298" s="89">
        <f t="array" ref="J298">IF(G298="","", SWITCH(INDEX(Herbs!$A:$A,MATCH(G298,Herbs!$B:$B,0)),1,1,2,3,3,9,4,36,5,180,6,1080,0)*F298)</f>
        <v>3</v>
      </c>
      <c r="K298" s="90" t="str">
        <f t="array" ref="K298">IF(G298="","",INDEX(Herbs!$C:$C,MATCH(G298,Herbs!$B:$B,0)))</f>
        <v>Agitating</v>
      </c>
      <c r="L298" s="89"/>
      <c r="M298" s="91"/>
      <c r="N298" s="88" t="str">
        <f t="array" ref="N298">IF(M298="","",INDEX(Herbs!$J:$J,MATCH(M298,Herbs!$B:$B,0)))</f>
        <v/>
      </c>
      <c r="O298" s="88">
        <f t="array" ref="O298">IF(M298:M632="",0, INDEX(Herbs!A:A,MATCH(M298,Herbs!B:B,0)))</f>
        <v>0</v>
      </c>
      <c r="P298" s="89" t="str">
        <f t="array" ref="P298">IF(M298="","", SWITCH(INDEX(Herbs!$A:$A,MATCH(M298,Herbs!$B:$B,0)),1,1,2,3,3,9,4,36,5,180,6,1080,0)*L298)</f>
        <v/>
      </c>
      <c r="Q298" s="90" t="str">
        <f t="array" ref="Q298">IF(M298="","",INDEX(Herbs!$C:$C,MATCH(M298,Herbs!$B:$B,0)))</f>
        <v/>
      </c>
      <c r="R298" s="89"/>
      <c r="S298" s="91"/>
      <c r="T298" s="88" t="str">
        <f t="array" ref="T298">IF(S298="","",INDEX(Herbs!$J:$J,MATCH(S298,Herbs!$B:$B,0)))</f>
        <v/>
      </c>
      <c r="U298" s="88">
        <f t="array" ref="U298">IF(S298:S632="",0, INDEX(Herbs!A:A,MATCH(S298,Herbs!B:B,0)))</f>
        <v>0</v>
      </c>
      <c r="V298" s="89" t="str">
        <f t="array" ref="V298">IF(S298="","", SWITCH(INDEX(Herbs!$A:$A,MATCH(S298,Herbs!$B:$B,0)),1,1,2,3,3,9,4,36,5,180,6,1080,0)*R298)</f>
        <v/>
      </c>
      <c r="W298" s="90" t="str">
        <f t="array" ref="W298">IF(S298="","",INDEX(Herbs!$C:$C,MATCH(S298,Herbs!$B:$B,0)))</f>
        <v/>
      </c>
    </row>
    <row r="299" ht="41.25" customHeight="1">
      <c r="C299" s="75"/>
      <c r="D299" s="85" t="str">
        <f>C298</f>
        <v>Mind Clearing Elixir</v>
      </c>
      <c r="E299" s="85" t="s">
        <v>322</v>
      </c>
      <c r="F299" s="89"/>
      <c r="G299" s="91"/>
      <c r="H299" s="88" t="str">
        <f t="array" ref="H299">IF(G299="","",INDEX(Herbs!$J:$J,MATCH(G299,Herbs!$B:$B,0)))</f>
        <v/>
      </c>
      <c r="I299" s="13">
        <f t="array" ref="I299">IF(G299:G632="",0, INDEX(Herbs!A:A,MATCH(G299,Herbs!B:B,0)))</f>
        <v>0</v>
      </c>
      <c r="J299" s="89" t="str">
        <f t="array" ref="J299">IF(G299="","", SWITCH(INDEX(Herbs!$A:$A,MATCH(G299,Herbs!$B:$B,0)),1,1,2,3,3,9,4,36,5,180,6,1080,0)*F299)</f>
        <v/>
      </c>
      <c r="K299" s="90" t="str">
        <f t="array" ref="K299">IF(G299="","",INDEX(Herbs!$C:$C,MATCH(G299,Herbs!$B:$B,0)))</f>
        <v/>
      </c>
      <c r="L299" s="89"/>
      <c r="M299" s="91"/>
      <c r="N299" s="88" t="str">
        <f t="array" ref="N299">IF(M299="","",INDEX(Herbs!$J:$J,MATCH(M299,Herbs!$B:$B,0)))</f>
        <v/>
      </c>
      <c r="O299" s="88">
        <f t="array" ref="O299">IF(M299:M632="",0, INDEX(Herbs!A:A,MATCH(M299,Herbs!B:B,0)))</f>
        <v>0</v>
      </c>
      <c r="P299" s="89" t="str">
        <f t="array" ref="P299">IF(M299="","", SWITCH(INDEX(Herbs!$A:$A,MATCH(M299,Herbs!$B:$B,0)),1,1,2,3,3,9,4,36,5,180,6,1080,0)*L299)</f>
        <v/>
      </c>
      <c r="Q299" s="90" t="str">
        <f t="array" ref="Q299">IF(M299="","",INDEX(Herbs!$C:$C,MATCH(M299,Herbs!$B:$B,0)))</f>
        <v/>
      </c>
      <c r="R299" s="89"/>
      <c r="S299" s="91"/>
      <c r="T299" s="88" t="str">
        <f t="array" ref="T299">IF(S299="","",INDEX(Herbs!$J:$J,MATCH(S299,Herbs!$B:$B,0)))</f>
        <v/>
      </c>
      <c r="U299" s="88">
        <f t="array" ref="U299">IF(S299:S632="",0, INDEX(Herbs!A:A,MATCH(S299,Herbs!B:B,0)))</f>
        <v>0</v>
      </c>
      <c r="V299" s="89" t="str">
        <f t="array" ref="V299">IF(S299="","", SWITCH(INDEX(Herbs!$A:$A,MATCH(S299,Herbs!$B:$B,0)),1,1,2,3,3,9,4,36,5,180,6,1080,0)*R299)</f>
        <v/>
      </c>
      <c r="W299" s="90" t="str">
        <f t="array" ref="W299">IF(S299="","",INDEX(Herbs!$C:$C,MATCH(S299,Herbs!$B:$B,0)))</f>
        <v/>
      </c>
    </row>
    <row r="300" ht="41.25" customHeight="1">
      <c r="C300" s="75"/>
      <c r="D300" s="85" t="str">
        <f>C298</f>
        <v>Mind Clearing Elixir</v>
      </c>
      <c r="E300" s="73" t="s">
        <v>323</v>
      </c>
      <c r="F300" s="86">
        <v>1.0</v>
      </c>
      <c r="G300" s="87" t="s">
        <v>357</v>
      </c>
      <c r="H300" s="88" t="str">
        <f t="array" ref="H300">IF(G300="","",INDEX(Herbs!$J:$J,MATCH(G300,Herbs!$B:$B,0)))</f>
        <v/>
      </c>
      <c r="I300" s="13">
        <f t="array" ref="I300">IF(G300:G632="",0, INDEX(Herbs!A:A,MATCH(G300,Herbs!B:B,0)))</f>
        <v>1</v>
      </c>
      <c r="J300" s="89">
        <f t="array" ref="J300">IF(G300="","", SWITCH(INDEX(Herbs!$A:$A,MATCH(G300,Herbs!$B:$B,0)),1,1,2,3,3,9,4,36,5,180,6,1080,0)*F300)</f>
        <v>1</v>
      </c>
      <c r="K300" s="90" t="str">
        <f t="array" ref="K300">IF(G300="","",INDEX(Herbs!$E:$E,MATCH(G300,Herbs!$B:$B,0)))</f>
        <v>Focusing</v>
      </c>
      <c r="L300" s="89"/>
      <c r="M300" s="91"/>
      <c r="N300" s="88" t="str">
        <f t="array" ref="N300">IF(M300="","",INDEX(Herbs!$J:$J,MATCH(M300,Herbs!$B:$B,0)))</f>
        <v/>
      </c>
      <c r="O300" s="88">
        <f t="array" ref="O300">IF(M300:M632="",0, INDEX(Herbs!A:A,MATCH(M300,Herbs!B:B,0)))</f>
        <v>0</v>
      </c>
      <c r="P300" s="89" t="str">
        <f t="array" ref="P300">IF(M300="","", SWITCH(INDEX(Herbs!$A:$A,MATCH(M300,Herbs!$B:$B,0)),1,1,2,3,3,9,4,36,5,180,6,1080,0)*L300)</f>
        <v/>
      </c>
      <c r="Q300" s="90" t="str">
        <f t="array" ref="Q300">IF(M300="","",INDEX(Herbs!$E:$E,MATCH(M300,Herbs!$B:$B,0)))</f>
        <v/>
      </c>
      <c r="R300" s="89"/>
      <c r="S300" s="91"/>
      <c r="T300" s="88" t="str">
        <f t="array" ref="T300">IF(S300="","",INDEX(Herbs!$J:$J,MATCH(S300,Herbs!$B:$B,0)))</f>
        <v/>
      </c>
      <c r="U300" s="88">
        <f t="array" ref="U300">IF(S300:S632="",0, INDEX(Herbs!A:A,MATCH(S300,Herbs!B:B,0)))</f>
        <v>0</v>
      </c>
      <c r="V300" s="89" t="str">
        <f t="array" ref="V300">IF(S300="","", SWITCH(INDEX(Herbs!$A:$A,MATCH(S300,Herbs!$B:$B,0)),1,1,2,3,3,9,4,36,5,180,6,1080,0)*R300)</f>
        <v/>
      </c>
      <c r="W300" s="90" t="str">
        <f t="array" ref="W300">IF(S300="","",INDEX(Herbs!$E:$E,MATCH(S300,Herbs!$B:$B,0)))</f>
        <v/>
      </c>
    </row>
    <row r="301" ht="41.25" customHeight="1">
      <c r="C301" s="75"/>
      <c r="D301" s="85" t="str">
        <f>C298</f>
        <v>Mind Clearing Elixir</v>
      </c>
      <c r="E301" s="73" t="s">
        <v>325</v>
      </c>
      <c r="F301" s="89"/>
      <c r="G301" s="91"/>
      <c r="H301" s="88" t="str">
        <f t="array" ref="H301">IF(G301="","",INDEX(Herbs!$J:$J,MATCH(G301,Herbs!$B:$B,0)))</f>
        <v/>
      </c>
      <c r="I301" s="13">
        <f t="array" ref="I301">IF(G301:G632="",0, INDEX(Herbs!A:A,MATCH(G301,Herbs!B:B,0)))</f>
        <v>0</v>
      </c>
      <c r="J301" s="89" t="str">
        <f t="array" ref="J301">IF(G301="","", SWITCH(INDEX(Herbs!$A:$A,MATCH(G301,Herbs!$B:$B,0)),1,1,2,3,3,9,4,36,5,180,6,1080,0)*F301)</f>
        <v/>
      </c>
      <c r="K301" s="90" t="str">
        <f t="array" ref="K301">IF(G301="","",INDEX(Herbs!$E:$E,MATCH(G301,Herbs!$B:$B,0)))</f>
        <v/>
      </c>
      <c r="L301" s="89"/>
      <c r="M301" s="91"/>
      <c r="N301" s="88" t="str">
        <f t="array" ref="N301">IF(M301="","",INDEX(Herbs!$J:$J,MATCH(M301,Herbs!$B:$B,0)))</f>
        <v/>
      </c>
      <c r="O301" s="88">
        <f t="array" ref="O301">IF(M301:M632="",0, INDEX(Herbs!A:A,MATCH(M301,Herbs!B:B,0)))</f>
        <v>0</v>
      </c>
      <c r="P301" s="89" t="str">
        <f t="array" ref="P301">IF(M301="","", SWITCH(INDEX(Herbs!$A:$A,MATCH(M301,Herbs!$B:$B,0)),1,1,2,3,3,9,4,36,5,180,6,1080,0)*L301)</f>
        <v/>
      </c>
      <c r="Q301" s="90" t="str">
        <f t="array" ref="Q301">IF(M301="","",INDEX(Herbs!$E:$E,MATCH(M301,Herbs!$B:$B,0)))</f>
        <v/>
      </c>
      <c r="R301" s="89"/>
      <c r="S301" s="91"/>
      <c r="T301" s="88" t="str">
        <f t="array" ref="T301">IF(S301="","",INDEX(Herbs!$J:$J,MATCH(S301,Herbs!$B:$B,0)))</f>
        <v/>
      </c>
      <c r="U301" s="88">
        <f t="array" ref="U301">IF(S301:S632="",0, INDEX(Herbs!A:A,MATCH(S301,Herbs!B:B,0)))</f>
        <v>0</v>
      </c>
      <c r="V301" s="89" t="str">
        <f t="array" ref="V301">IF(S301="","", SWITCH(INDEX(Herbs!$A:$A,MATCH(S301,Herbs!$B:$B,0)),1,1,2,3,3,9,4,36,5,180,6,1080,0)*R301)</f>
        <v/>
      </c>
      <c r="W301" s="90" t="str">
        <f t="array" ref="W301">IF(S301="","",INDEX(Herbs!$E:$E,MATCH(S301,Herbs!$B:$B,0)))</f>
        <v/>
      </c>
    </row>
    <row r="302" ht="41.25" customHeight="1">
      <c r="A302" s="92"/>
      <c r="B302" s="92"/>
      <c r="C302" s="93"/>
      <c r="D302" s="94" t="str">
        <f>C298</f>
        <v>Mind Clearing Elixir</v>
      </c>
      <c r="E302" s="95" t="s">
        <v>326</v>
      </c>
      <c r="F302" s="96">
        <v>1.0</v>
      </c>
      <c r="G302" s="97" t="s">
        <v>344</v>
      </c>
      <c r="H302" s="98" t="str">
        <f t="array" ref="H302">IF(G302="","",INDEX(Herbs!$J:$J,MATCH(G302,Herbs!$B:$B,0)))</f>
        <v/>
      </c>
      <c r="I302" s="99">
        <f t="array" ref="I302">IF(G302:G632="",0, INDEX(Herbs!A:A,MATCH(G302,Herbs!B:B,0)))</f>
        <v>2</v>
      </c>
      <c r="J302" s="100">
        <f t="array" ref="J302">IF(G302="","", SWITCH(INDEX(Herbs!$A:$A,MATCH(G302,Herbs!$B:$B,0)),1,1,2,3,3,9,4,36,5,180,6,1080,0)*F302)</f>
        <v>3</v>
      </c>
      <c r="K302" s="101" t="str">
        <f t="array" ref="K302">IF(G302="","",INDEX(Herbs!$G:$G,MATCH(G302,Herbs!$B:$B,0)))</f>
        <v>Cold</v>
      </c>
      <c r="L302" s="100"/>
      <c r="M302" s="97"/>
      <c r="N302" s="98" t="str">
        <f t="array" ref="N302">IF(M302="","",INDEX(Herbs!$J:$J,MATCH(M302,Herbs!$B:$B,0)))</f>
        <v/>
      </c>
      <c r="O302" s="98">
        <f t="array" ref="O302">IF(M302:M632="",0, INDEX(Herbs!A:A,MATCH(M302,Herbs!B:B,0)))</f>
        <v>0</v>
      </c>
      <c r="P302" s="100" t="str">
        <f t="array" ref="P302">IF(M302="","", SWITCH(INDEX(Herbs!$A:$A,MATCH(M302,Herbs!$B:$B,0)),1,1,2,3,3,9,4,36,5,180,6,1080,0)*L302)</f>
        <v/>
      </c>
      <c r="Q302" s="101" t="str">
        <f t="array" ref="Q302">IF(M302="","",INDEX(Herbs!$G:$G,MATCH(M302,Herbs!$B:$B,0)))</f>
        <v/>
      </c>
      <c r="R302" s="100"/>
      <c r="S302" s="97"/>
      <c r="T302" s="98" t="str">
        <f t="array" ref="T302">IF(S302="","",INDEX(Herbs!$J:$J,MATCH(S302,Herbs!$B:$B,0)))</f>
        <v/>
      </c>
      <c r="U302" s="98">
        <f t="array" ref="U302">IF(S302:S632="",0, INDEX(Herbs!A:A,MATCH(S302,Herbs!B:B,0)))</f>
        <v>0</v>
      </c>
      <c r="V302" s="100" t="str">
        <f t="array" ref="V302">IF(S302="","", SWITCH(INDEX(Herbs!$A:$A,MATCH(S302,Herbs!$B:$B,0)),1,1,2,3,3,9,4,36,5,180,6,1080,0)*R302)</f>
        <v/>
      </c>
      <c r="W302" s="101" t="str">
        <f t="array" ref="W302">IF(S302="","",INDEX(Herbs!$G:$G,MATCH(S302,Herbs!$B:$B,0)))</f>
        <v/>
      </c>
    </row>
    <row r="303" ht="41.25" customHeight="1">
      <c r="A303" s="82" t="s">
        <v>102</v>
      </c>
      <c r="B303" s="83">
        <v>4.0</v>
      </c>
      <c r="C303" s="84" t="s">
        <v>104</v>
      </c>
      <c r="D303" s="85" t="str">
        <f>A303</f>
        <v>Battle - Soul Sense</v>
      </c>
      <c r="E303" s="85" t="s">
        <v>320</v>
      </c>
      <c r="F303" s="86">
        <v>1.0</v>
      </c>
      <c r="G303" s="87" t="s">
        <v>358</v>
      </c>
      <c r="H303" s="88" t="str">
        <f t="array" ref="H303">IF(G303="","",INDEX(Herbs!$J:$J,MATCH(G303,Herbs!$B:$B,0)))</f>
        <v/>
      </c>
      <c r="I303" s="13">
        <f t="array" ref="I303">IF(G303:G632="",0, INDEX(Herbs!A:A,MATCH(G303,Herbs!B:B,0)))</f>
        <v>4</v>
      </c>
      <c r="J303" s="89">
        <f t="array" ref="J303">IF(G303="","", SWITCH(INDEX(Herbs!$A:$A,MATCH(G303,Herbs!$B:$B,0)),1,1,2,3,3,9,4,36,5,180,6,1080,0)*F303)</f>
        <v>36</v>
      </c>
      <c r="K303" s="90" t="str">
        <f t="array" ref="K303">IF(G303="","",INDEX(Herbs!$C:$C,MATCH(G303,Herbs!$B:$B,0)))</f>
        <v>Agitating</v>
      </c>
      <c r="L303" s="89"/>
      <c r="M303" s="87"/>
      <c r="N303" s="88" t="str">
        <f t="array" ref="N303">IF(M303="","",INDEX(Herbs!$J:$J,MATCH(M303,Herbs!$B:$B,0)))</f>
        <v/>
      </c>
      <c r="O303" s="102">
        <f t="array" ref="O303">IF(M303:M632="",0, INDEX(Herbs!A:A,MATCH(M303,Herbs!B:B,0)))</f>
        <v>0</v>
      </c>
      <c r="P303" s="89" t="str">
        <f t="array" ref="P303">IF(M303="","", SWITCH(INDEX(Herbs!$A:$A,MATCH(M303,Herbs!$B:$B,0)),1,1,2,3,3,9,4,36,5,180,6,1080,0)*L303)</f>
        <v/>
      </c>
      <c r="Q303" s="90" t="str">
        <f t="array" ref="Q303">IF(M303="","",INDEX(Herbs!$C:$C,MATCH(M303,Herbs!$B:$B,0)))</f>
        <v/>
      </c>
      <c r="R303" s="89"/>
      <c r="S303" s="87"/>
      <c r="T303" s="88" t="str">
        <f t="array" ref="T303">IF(S303="","",INDEX(Herbs!$J:$J,MATCH(S303,Herbs!$B:$B,0)))</f>
        <v/>
      </c>
      <c r="U303" s="13">
        <f t="array" ref="U303">IF(S303:S632="",0, INDEX(Herbs!A:A,MATCH(S303,Herbs!B:B,0)))</f>
        <v>0</v>
      </c>
      <c r="V303" s="89" t="str">
        <f t="array" ref="V303">IF(S303="","", SWITCH(INDEX(Herbs!$A:$A,MATCH(S303,Herbs!$B:$B,0)),1,1,2,3,3,9,4,36,5,180,6,1080,0)*R303)</f>
        <v/>
      </c>
      <c r="W303" s="90" t="str">
        <f t="array" ref="W303">IF(S303="","",INDEX(Herbs!$C:$C,MATCH(S303,Herbs!$B:$B,0)))</f>
        <v/>
      </c>
    </row>
    <row r="304" ht="41.25" customHeight="1">
      <c r="C304" s="75"/>
      <c r="D304" s="85" t="str">
        <f>A303</f>
        <v>Battle - Soul Sense</v>
      </c>
      <c r="E304" s="85" t="s">
        <v>322</v>
      </c>
      <c r="F304" s="86"/>
      <c r="G304" s="87"/>
      <c r="H304" s="88" t="str">
        <f t="array" ref="H304">IF(G304="","",INDEX(Herbs!$J:$J,MATCH(G304,Herbs!$B:$B,0)))</f>
        <v/>
      </c>
      <c r="I304" s="13">
        <f t="array" ref="I304">IF(G304:G632="",0, INDEX(Herbs!A:A,MATCH(G304,Herbs!B:B,0)))</f>
        <v>0</v>
      </c>
      <c r="J304" s="89" t="str">
        <f t="array" ref="J304">IF(G304="","", SWITCH(INDEX(Herbs!$A:$A,MATCH(G304,Herbs!$B:$B,0)),1,1,2,3,3,9,4,36,5,180,6,1080,0)*F304)</f>
        <v/>
      </c>
      <c r="K304" s="90" t="str">
        <f t="array" ref="K304">IF(G304="","",INDEX(Herbs!$C:$C,MATCH(G304,Herbs!$B:$B,0)))</f>
        <v/>
      </c>
      <c r="L304" s="89"/>
      <c r="M304" s="87"/>
      <c r="N304" s="88" t="str">
        <f t="array" ref="N304">IF(M304="","",INDEX(Herbs!$J:$J,MATCH(M304,Herbs!$B:$B,0)))</f>
        <v/>
      </c>
      <c r="O304" s="102">
        <f t="array" ref="O304">IF(M304:M632="",0, INDEX(Herbs!A:A,MATCH(M304,Herbs!B:B,0)))</f>
        <v>0</v>
      </c>
      <c r="P304" s="89" t="str">
        <f t="array" ref="P304">IF(M304="","", SWITCH(INDEX(Herbs!$A:$A,MATCH(M304,Herbs!$B:$B,0)),1,1,2,3,3,9,4,36,5,180,6,1080,0)*L304)</f>
        <v/>
      </c>
      <c r="Q304" s="90" t="str">
        <f t="array" ref="Q304">IF(M304="","",INDEX(Herbs!$C:$C,MATCH(M304,Herbs!$B:$B,0)))</f>
        <v/>
      </c>
      <c r="R304" s="89"/>
      <c r="S304" s="87"/>
      <c r="T304" s="88" t="str">
        <f t="array" ref="T304">IF(S304="","",INDEX(Herbs!$J:$J,MATCH(S304,Herbs!$B:$B,0)))</f>
        <v/>
      </c>
      <c r="U304" s="13">
        <f t="array" ref="U304">IF(S304:S632="",0, INDEX(Herbs!A:A,MATCH(S304,Herbs!B:B,0)))</f>
        <v>0</v>
      </c>
      <c r="V304" s="89" t="str">
        <f t="array" ref="V304">IF(S304="","", SWITCH(INDEX(Herbs!$A:$A,MATCH(S304,Herbs!$B:$B,0)),1,1,2,3,3,9,4,36,5,180,6,1080,0)*R304)</f>
        <v/>
      </c>
      <c r="W304" s="90" t="str">
        <f t="array" ref="W304">IF(S304="","",INDEX(Herbs!$C:$C,MATCH(S304,Herbs!$B:$B,0)))</f>
        <v/>
      </c>
    </row>
    <row r="305" ht="41.25" customHeight="1">
      <c r="C305" s="75"/>
      <c r="D305" s="85" t="str">
        <f>A303</f>
        <v>Battle - Soul Sense</v>
      </c>
      <c r="E305" s="73" t="s">
        <v>323</v>
      </c>
      <c r="F305" s="86">
        <v>1.0</v>
      </c>
      <c r="G305" s="87" t="s">
        <v>359</v>
      </c>
      <c r="H305" s="88" t="str">
        <f t="array" ref="H305">IF(G305="","",INDEX(Herbs!$J:$J,MATCH(G305,Herbs!$B:$B,0)))</f>
        <v/>
      </c>
      <c r="I305" s="13">
        <f t="array" ref="I305">IF(G305:G632="",0, INDEX(Herbs!A:A,MATCH(G305,Herbs!B:B,0)))</f>
        <v>4</v>
      </c>
      <c r="J305" s="89">
        <f t="array" ref="J305">IF(G305="","", SWITCH(INDEX(Herbs!$A:$A,MATCH(G305,Herbs!$B:$B,0)),1,1,2,3,3,9,4,36,5,180,6,1080,0)*F305)</f>
        <v>36</v>
      </c>
      <c r="K305" s="90" t="str">
        <f t="array" ref="K305">IF(G305="","",INDEX(Herbs!$C:$C,MATCH(G305,Herbs!$B:$B,0)))</f>
        <v>Birthing</v>
      </c>
      <c r="L305" s="89"/>
      <c r="M305" s="87"/>
      <c r="N305" s="88" t="str">
        <f t="array" ref="N305">IF(M305="","",INDEX(Herbs!$J:$J,MATCH(M305,Herbs!$B:$B,0)))</f>
        <v/>
      </c>
      <c r="O305" s="102">
        <f t="array" ref="O305">IF(M305:M632="",0, INDEX(Herbs!A:A,MATCH(M305,Herbs!B:B,0)))</f>
        <v>0</v>
      </c>
      <c r="P305" s="89" t="str">
        <f t="array" ref="P305">IF(M305="","", SWITCH(INDEX(Herbs!$A:$A,MATCH(M305,Herbs!$B:$B,0)),1,1,2,3,3,9,4,36,5,180,6,1080,0)*L305)</f>
        <v/>
      </c>
      <c r="Q305" s="90" t="str">
        <f t="array" ref="Q305">IF(M305="","",INDEX(Herbs!$C:$C,MATCH(M305,Herbs!$B:$B,0)))</f>
        <v/>
      </c>
      <c r="R305" s="89"/>
      <c r="S305" s="87"/>
      <c r="T305" s="88" t="str">
        <f t="array" ref="T305">IF(S305="","",INDEX(Herbs!$J:$J,MATCH(S305,Herbs!$B:$B,0)))</f>
        <v/>
      </c>
      <c r="U305" s="13">
        <f t="array" ref="U305">IF(S305:S632="",0, INDEX(Herbs!A:A,MATCH(S305,Herbs!B:B,0)))</f>
        <v>0</v>
      </c>
      <c r="V305" s="89" t="str">
        <f t="array" ref="V305">IF(S305="","", SWITCH(INDEX(Herbs!$A:$A,MATCH(S305,Herbs!$B:$B,0)),1,1,2,3,3,9,4,36,5,180,6,1080,0)*R305)</f>
        <v/>
      </c>
      <c r="W305" s="90" t="str">
        <f t="array" ref="W305">IF(S305="","",INDEX(Herbs!$C:$C,MATCH(S305,Herbs!$B:$B,0)))</f>
        <v/>
      </c>
    </row>
    <row r="306" ht="41.25" customHeight="1">
      <c r="C306" s="75"/>
      <c r="D306" s="85" t="str">
        <f>A303</f>
        <v>Battle - Soul Sense</v>
      </c>
      <c r="E306" s="73" t="s">
        <v>325</v>
      </c>
      <c r="F306" s="86"/>
      <c r="G306" s="87"/>
      <c r="H306" s="88" t="str">
        <f t="array" ref="H306">IF(G306="","",INDEX(Herbs!$J:$J,MATCH(G306,Herbs!$B:$B,0)))</f>
        <v/>
      </c>
      <c r="I306" s="13">
        <f t="array" ref="I306">IF(G306:G632="",0, INDEX(Herbs!A:A,MATCH(G306,Herbs!B:B,0)))</f>
        <v>0</v>
      </c>
      <c r="J306" s="89" t="str">
        <f t="array" ref="J306">IF(G306="","", SWITCH(INDEX(Herbs!$A:$A,MATCH(G306,Herbs!$B:$B,0)),1,1,2,3,3,9,4,36,5,180,6,1080,0)*F306)</f>
        <v/>
      </c>
      <c r="K306" s="90" t="str">
        <f t="array" ref="K306">IF(G306="","",INDEX(Herbs!$C:$C,MATCH(G306,Herbs!$B:$B,0)))</f>
        <v/>
      </c>
      <c r="L306" s="89"/>
      <c r="M306" s="87"/>
      <c r="N306" s="88" t="str">
        <f t="array" ref="N306">IF(M306="","",INDEX(Herbs!$J:$J,MATCH(M306,Herbs!$B:$B,0)))</f>
        <v/>
      </c>
      <c r="O306" s="102">
        <f t="array" ref="O306">IF(M306:M632="",0, INDEX(Herbs!A:A,MATCH(M306,Herbs!B:B,0)))</f>
        <v>0</v>
      </c>
      <c r="P306" s="89" t="str">
        <f t="array" ref="P306">IF(M306="","", SWITCH(INDEX(Herbs!$A:$A,MATCH(M306,Herbs!$B:$B,0)),1,1,2,3,3,9,4,36,5,180,6,1080,0)*L306)</f>
        <v/>
      </c>
      <c r="Q306" s="90" t="str">
        <f t="array" ref="Q306">IF(M306="","",INDEX(Herbs!$C:$C,MATCH(M306,Herbs!$B:$B,0)))</f>
        <v/>
      </c>
      <c r="R306" s="89"/>
      <c r="S306" s="87"/>
      <c r="T306" s="88" t="str">
        <f t="array" ref="T306">IF(S306="","",INDEX(Herbs!$J:$J,MATCH(S306,Herbs!$B:$B,0)))</f>
        <v/>
      </c>
      <c r="U306" s="13">
        <f t="array" ref="U306">IF(S306:S632="",0, INDEX(Herbs!A:A,MATCH(S306,Herbs!B:B,0)))</f>
        <v>0</v>
      </c>
      <c r="V306" s="89" t="str">
        <f t="array" ref="V306">IF(S306="","", SWITCH(INDEX(Herbs!$A:$A,MATCH(S306,Herbs!$B:$B,0)),1,1,2,3,3,9,4,36,5,180,6,1080,0)*R306)</f>
        <v/>
      </c>
      <c r="W306" s="90" t="str">
        <f t="array" ref="W306">IF(S306="","",INDEX(Herbs!$C:$C,MATCH(S306,Herbs!$B:$B,0)))</f>
        <v/>
      </c>
    </row>
    <row r="307" ht="41.25" customHeight="1">
      <c r="A307" s="92"/>
      <c r="B307" s="92"/>
      <c r="C307" s="93"/>
      <c r="D307" s="85" t="str">
        <f>A303</f>
        <v>Battle - Soul Sense</v>
      </c>
      <c r="E307" s="95" t="s">
        <v>326</v>
      </c>
      <c r="F307" s="96">
        <v>1.0</v>
      </c>
      <c r="G307" s="97" t="s">
        <v>360</v>
      </c>
      <c r="H307" s="98" t="str">
        <f t="array" ref="H307">IF(G307="","",INDEX(Herbs!$J:$J,MATCH(G307,Herbs!$B:$B,0)))</f>
        <v/>
      </c>
      <c r="I307" s="13">
        <f t="array" ref="I307">IF(G307:G632="",0, INDEX(Herbs!A:A,MATCH(G307,Herbs!B:B,0)))</f>
        <v>4</v>
      </c>
      <c r="J307" s="100">
        <f t="array" ref="J307">IF(G307="","", SWITCH(INDEX(Herbs!$A:$A,MATCH(G307,Herbs!$B:$B,0)),1,1,2,3,3,9,4,36,5,180,6,1080,0)*F307)</f>
        <v>36</v>
      </c>
      <c r="K307" s="101" t="str">
        <f t="array" ref="K307">IF(G307="","",INDEX(Herbs!$C:$C,MATCH(G307,Herbs!$B:$B,0)))</f>
        <v>Agitating</v>
      </c>
      <c r="L307" s="100"/>
      <c r="M307" s="97"/>
      <c r="N307" s="98" t="str">
        <f t="array" ref="N307">IF(M307="","",INDEX(Herbs!$J:$J,MATCH(M307,Herbs!$B:$B,0)))</f>
        <v/>
      </c>
      <c r="O307" s="103">
        <f t="array" ref="O307">IF(M307:M632="",0, INDEX(Herbs!A:A,MATCH(M307,Herbs!B:B,0)))</f>
        <v>0</v>
      </c>
      <c r="P307" s="100" t="str">
        <f t="array" ref="P307">IF(M307="","", SWITCH(INDEX(Herbs!$A:$A,MATCH(M307,Herbs!$B:$B,0)),1,1,2,3,3,9,4,36,5,180,6,1080,0)*L307)</f>
        <v/>
      </c>
      <c r="Q307" s="101" t="str">
        <f t="array" ref="Q307">IF(M307="","",INDEX(Herbs!$C:$C,MATCH(M307,Herbs!$B:$B,0)))</f>
        <v/>
      </c>
      <c r="R307" s="100"/>
      <c r="S307" s="97"/>
      <c r="T307" s="98" t="str">
        <f t="array" ref="T307">IF(S307="","",INDEX(Herbs!$J:$J,MATCH(S307,Herbs!$B:$B,0)))</f>
        <v/>
      </c>
      <c r="U307" s="99">
        <f t="array" ref="U307">IF(S307:S632="",0, INDEX(Herbs!A:A,MATCH(S307,Herbs!B:B,0)))</f>
        <v>0</v>
      </c>
      <c r="V307" s="100" t="str">
        <f t="array" ref="V307">IF(S307="","", SWITCH(INDEX(Herbs!$A:$A,MATCH(S307,Herbs!$B:$B,0)),1,1,2,3,3,9,4,36,5,180,6,1080,0)*R307)</f>
        <v/>
      </c>
      <c r="W307" s="101" t="str">
        <f t="array" ref="W307">IF(S307="","",INDEX(Herbs!$C:$C,MATCH(S307,Herbs!$B:$B,0)))</f>
        <v/>
      </c>
    </row>
    <row r="308" ht="41.25" customHeight="1">
      <c r="A308" s="82" t="s">
        <v>65</v>
      </c>
      <c r="B308" s="83">
        <v>2.0</v>
      </c>
      <c r="C308" s="84" t="s">
        <v>73</v>
      </c>
      <c r="D308" s="85" t="str">
        <f>C308</f>
        <v>Twinedged Elixir</v>
      </c>
      <c r="E308" s="85" t="s">
        <v>320</v>
      </c>
      <c r="F308" s="86">
        <v>3.0</v>
      </c>
      <c r="G308" s="87" t="s">
        <v>321</v>
      </c>
      <c r="H308" s="88" t="str">
        <f t="array" ref="H308">IF(G308="","",INDEX(Herbs!$J:$J,MATCH(G308,Herbs!$B:$B,0)))</f>
        <v/>
      </c>
      <c r="I308" s="13">
        <f t="array" ref="I308">IF(G308:G632="",0, INDEX(Herbs!A:A,MATCH(G308,Herbs!B:B,0)))</f>
        <v>2</v>
      </c>
      <c r="J308" s="89">
        <f t="array" ref="J308">IF(G308="","", SWITCH(INDEX(Herbs!$A:$A,MATCH(G308,Herbs!$B:$B,0)),1,1,2,3,3,9,4,36,5,180,6,1080,0)*F308)</f>
        <v>9</v>
      </c>
      <c r="K308" s="90" t="str">
        <f t="array" ref="K308">IF(G308="","",INDEX(Herbs!$C:$C,MATCH(G308,Herbs!$B:$B,0)))</f>
        <v>Agitating</v>
      </c>
      <c r="L308" s="89"/>
      <c r="M308" s="91"/>
      <c r="N308" s="88" t="str">
        <f t="array" ref="N308">IF(M308="","",INDEX(Herbs!$J:$J,MATCH(M308,Herbs!$B:$B,0)))</f>
        <v/>
      </c>
      <c r="O308" s="88">
        <f t="array" ref="O308">IF(M308:M632="",0, INDEX(Herbs!A:A,MATCH(M308,Herbs!B:B,0)))</f>
        <v>0</v>
      </c>
      <c r="P308" s="89" t="str">
        <f t="array" ref="P308">IF(M308="","", SWITCH(INDEX(Herbs!$A:$A,MATCH(M308,Herbs!$B:$B,0)),1,1,2,3,3,9,4,36,5,180,6,1080,0)*L308)</f>
        <v/>
      </c>
      <c r="Q308" s="90" t="str">
        <f t="array" ref="Q308">IF(M308="","",INDEX(Herbs!$C:$C,MATCH(M308,Herbs!$B:$B,0)))</f>
        <v/>
      </c>
      <c r="R308" s="89"/>
      <c r="S308" s="91"/>
      <c r="T308" s="88" t="str">
        <f t="array" ref="T308">IF(S308="","",INDEX(Herbs!$J:$J,MATCH(S308,Herbs!$B:$B,0)))</f>
        <v/>
      </c>
      <c r="U308" s="88">
        <f t="array" ref="U308">IF(S308:S632="",0, INDEX(Herbs!A:A,MATCH(S308,Herbs!B:B,0)))</f>
        <v>0</v>
      </c>
      <c r="V308" s="89" t="str">
        <f t="array" ref="V308">IF(S308="","", SWITCH(INDEX(Herbs!$A:$A,MATCH(S308,Herbs!$B:$B,0)),1,1,2,3,3,9,4,36,5,180,6,1080,0)*R308)</f>
        <v/>
      </c>
      <c r="W308" s="90" t="str">
        <f t="array" ref="W308">IF(S308="","",INDEX(Herbs!$C:$C,MATCH(S308,Herbs!$B:$B,0)))</f>
        <v/>
      </c>
    </row>
    <row r="309" ht="41.25" customHeight="1">
      <c r="C309" s="75"/>
      <c r="D309" s="85" t="str">
        <f>C308</f>
        <v>Twinedged Elixir</v>
      </c>
      <c r="E309" s="85" t="s">
        <v>322</v>
      </c>
      <c r="F309" s="89"/>
      <c r="G309" s="91"/>
      <c r="H309" s="88" t="str">
        <f t="array" ref="H309">IF(G309="","",INDEX(Herbs!$J:$J,MATCH(G309,Herbs!$B:$B,0)))</f>
        <v/>
      </c>
      <c r="I309" s="13">
        <f t="array" ref="I309">IF(G309:G632="",0, INDEX(Herbs!A:A,MATCH(G309,Herbs!B:B,0)))</f>
        <v>0</v>
      </c>
      <c r="J309" s="89" t="str">
        <f t="array" ref="J309">IF(G309="","", SWITCH(INDEX(Herbs!$A:$A,MATCH(G309,Herbs!$B:$B,0)),1,1,2,3,3,9,4,36,5,180,6,1080,0)*F309)</f>
        <v/>
      </c>
      <c r="K309" s="90" t="str">
        <f t="array" ref="K309">IF(G309="","",INDEX(Herbs!$C:$C,MATCH(G309,Herbs!$B:$B,0)))</f>
        <v/>
      </c>
      <c r="L309" s="89"/>
      <c r="M309" s="91"/>
      <c r="N309" s="88" t="str">
        <f t="array" ref="N309">IF(M309="","",INDEX(Herbs!$J:$J,MATCH(M309,Herbs!$B:$B,0)))</f>
        <v/>
      </c>
      <c r="O309" s="88">
        <f t="array" ref="O309">IF(M309:M632="",0, INDEX(Herbs!A:A,MATCH(M309,Herbs!B:B,0)))</f>
        <v>0</v>
      </c>
      <c r="P309" s="89" t="str">
        <f t="array" ref="P309">IF(M309="","", SWITCH(INDEX(Herbs!$A:$A,MATCH(M309,Herbs!$B:$B,0)),1,1,2,3,3,9,4,36,5,180,6,1080,0)*L309)</f>
        <v/>
      </c>
      <c r="Q309" s="90" t="str">
        <f t="array" ref="Q309">IF(M309="","",INDEX(Herbs!$C:$C,MATCH(M309,Herbs!$B:$B,0)))</f>
        <v/>
      </c>
      <c r="R309" s="89"/>
      <c r="S309" s="91"/>
      <c r="T309" s="88" t="str">
        <f t="array" ref="T309">IF(S309="","",INDEX(Herbs!$J:$J,MATCH(S309,Herbs!$B:$B,0)))</f>
        <v/>
      </c>
      <c r="U309" s="88">
        <f t="array" ref="U309">IF(S309:S632="",0, INDEX(Herbs!A:A,MATCH(S309,Herbs!B:B,0)))</f>
        <v>0</v>
      </c>
      <c r="V309" s="89" t="str">
        <f t="array" ref="V309">IF(S309="","", SWITCH(INDEX(Herbs!$A:$A,MATCH(S309,Herbs!$B:$B,0)),1,1,2,3,3,9,4,36,5,180,6,1080,0)*R309)</f>
        <v/>
      </c>
      <c r="W309" s="90" t="str">
        <f t="array" ref="W309">IF(S309="","",INDEX(Herbs!$C:$C,MATCH(S309,Herbs!$B:$B,0)))</f>
        <v/>
      </c>
    </row>
    <row r="310" ht="41.25" customHeight="1">
      <c r="C310" s="75"/>
      <c r="D310" s="85" t="str">
        <f>C308</f>
        <v>Twinedged Elixir</v>
      </c>
      <c r="E310" s="73" t="s">
        <v>323</v>
      </c>
      <c r="F310" s="86">
        <v>2.0</v>
      </c>
      <c r="G310" s="87" t="s">
        <v>346</v>
      </c>
      <c r="H310" s="88" t="str">
        <f t="array" ref="H310">IF(G310="","",INDEX(Herbs!$J:$J,MATCH(G310,Herbs!$B:$B,0)))</f>
        <v/>
      </c>
      <c r="I310" s="13">
        <f t="array" ref="I310">IF(G310:G632="",0, INDEX(Herbs!A:A,MATCH(G310,Herbs!B:B,0)))</f>
        <v>2</v>
      </c>
      <c r="J310" s="89">
        <f t="array" ref="J310">IF(G310="","", SWITCH(INDEX(Herbs!$A:$A,MATCH(G310,Herbs!$B:$B,0)),1,1,2,3,3,9,4,36,5,180,6,1080,0)*F310)</f>
        <v>6</v>
      </c>
      <c r="K310" s="90" t="str">
        <f t="array" ref="K310">IF(G310="","",INDEX(Herbs!$E:$E,MATCH(G310,Herbs!$B:$B,0)))</f>
        <v>Metal</v>
      </c>
      <c r="L310" s="89"/>
      <c r="M310" s="91"/>
      <c r="N310" s="88" t="str">
        <f t="array" ref="N310">IF(M310="","",INDEX(Herbs!$J:$J,MATCH(M310,Herbs!$B:$B,0)))</f>
        <v/>
      </c>
      <c r="O310" s="88">
        <f t="array" ref="O310">IF(M310:M632="",0, INDEX(Herbs!A:A,MATCH(M310,Herbs!B:B,0)))</f>
        <v>0</v>
      </c>
      <c r="P310" s="89" t="str">
        <f t="array" ref="P310">IF(M310="","", SWITCH(INDEX(Herbs!$A:$A,MATCH(M310,Herbs!$B:$B,0)),1,1,2,3,3,9,4,36,5,180,6,1080,0)*L310)</f>
        <v/>
      </c>
      <c r="Q310" s="90" t="str">
        <f t="array" ref="Q310">IF(M310="","",INDEX(Herbs!$E:$E,MATCH(M310,Herbs!$B:$B,0)))</f>
        <v/>
      </c>
      <c r="R310" s="89"/>
      <c r="S310" s="91"/>
      <c r="T310" s="88" t="str">
        <f t="array" ref="T310">IF(S310="","",INDEX(Herbs!$J:$J,MATCH(S310,Herbs!$B:$B,0)))</f>
        <v/>
      </c>
      <c r="U310" s="88">
        <f t="array" ref="U310">IF(S310:S632="",0, INDEX(Herbs!A:A,MATCH(S310,Herbs!B:B,0)))</f>
        <v>0</v>
      </c>
      <c r="V310" s="89" t="str">
        <f t="array" ref="V310">IF(S310="","", SWITCH(INDEX(Herbs!$A:$A,MATCH(S310,Herbs!$B:$B,0)),1,1,2,3,3,9,4,36,5,180,6,1080,0)*R310)</f>
        <v/>
      </c>
      <c r="W310" s="90" t="str">
        <f t="array" ref="W310">IF(S310="","",INDEX(Herbs!$E:$E,MATCH(S310,Herbs!$B:$B,0)))</f>
        <v/>
      </c>
    </row>
    <row r="311" ht="41.25" customHeight="1">
      <c r="C311" s="75"/>
      <c r="D311" s="85" t="str">
        <f>C308</f>
        <v>Twinedged Elixir</v>
      </c>
      <c r="E311" s="73" t="s">
        <v>325</v>
      </c>
      <c r="F311" s="89"/>
      <c r="G311" s="91"/>
      <c r="H311" s="88" t="str">
        <f t="array" ref="H311">IF(G311="","",INDEX(Herbs!$J:$J,MATCH(G311,Herbs!$B:$B,0)))</f>
        <v/>
      </c>
      <c r="I311" s="13">
        <f t="array" ref="I311">IF(G311:G632="",0, INDEX(Herbs!A:A,MATCH(G311,Herbs!B:B,0)))</f>
        <v>0</v>
      </c>
      <c r="J311" s="89" t="str">
        <f t="array" ref="J311">IF(G311="","", SWITCH(INDEX(Herbs!$A:$A,MATCH(G311,Herbs!$B:$B,0)),1,1,2,3,3,9,4,36,5,180,6,1080,0)*F311)</f>
        <v/>
      </c>
      <c r="K311" s="90" t="str">
        <f t="array" ref="K311">IF(G311="","",INDEX(Herbs!$E:$E,MATCH(G311,Herbs!$B:$B,0)))</f>
        <v/>
      </c>
      <c r="L311" s="89"/>
      <c r="M311" s="91"/>
      <c r="N311" s="88" t="str">
        <f t="array" ref="N311">IF(M311="","",INDEX(Herbs!$J:$J,MATCH(M311,Herbs!$B:$B,0)))</f>
        <v/>
      </c>
      <c r="O311" s="88">
        <f t="array" ref="O311">IF(M311:M632="",0, INDEX(Herbs!A:A,MATCH(M311,Herbs!B:B,0)))</f>
        <v>0</v>
      </c>
      <c r="P311" s="89" t="str">
        <f t="array" ref="P311">IF(M311="","", SWITCH(INDEX(Herbs!$A:$A,MATCH(M311,Herbs!$B:$B,0)),1,1,2,3,3,9,4,36,5,180,6,1080,0)*L311)</f>
        <v/>
      </c>
      <c r="Q311" s="90" t="str">
        <f t="array" ref="Q311">IF(M311="","",INDEX(Herbs!$E:$E,MATCH(M311,Herbs!$B:$B,0)))</f>
        <v/>
      </c>
      <c r="R311" s="89"/>
      <c r="S311" s="91"/>
      <c r="T311" s="88" t="str">
        <f t="array" ref="T311">IF(S311="","",INDEX(Herbs!$J:$J,MATCH(S311,Herbs!$B:$B,0)))</f>
        <v/>
      </c>
      <c r="U311" s="88">
        <f t="array" ref="U311">IF(S311:S632="",0, INDEX(Herbs!A:A,MATCH(S311,Herbs!B:B,0)))</f>
        <v>0</v>
      </c>
      <c r="V311" s="89" t="str">
        <f t="array" ref="V311">IF(S311="","", SWITCH(INDEX(Herbs!$A:$A,MATCH(S311,Herbs!$B:$B,0)),1,1,2,3,3,9,4,36,5,180,6,1080,0)*R311)</f>
        <v/>
      </c>
      <c r="W311" s="90" t="str">
        <f t="array" ref="W311">IF(S311="","",INDEX(Herbs!$E:$E,MATCH(S311,Herbs!$B:$B,0)))</f>
        <v/>
      </c>
    </row>
    <row r="312" ht="41.25" customHeight="1">
      <c r="A312" s="92"/>
      <c r="B312" s="92"/>
      <c r="C312" s="93"/>
      <c r="D312" s="94" t="str">
        <f>C308</f>
        <v>Twinedged Elixir</v>
      </c>
      <c r="E312" s="95" t="s">
        <v>326</v>
      </c>
      <c r="F312" s="96">
        <v>1.0</v>
      </c>
      <c r="G312" s="97" t="s">
        <v>344</v>
      </c>
      <c r="H312" s="98" t="str">
        <f t="array" ref="H312">IF(G312="","",INDEX(Herbs!$J:$J,MATCH(G312,Herbs!$B:$B,0)))</f>
        <v/>
      </c>
      <c r="I312" s="99">
        <f t="array" ref="I312">IF(G312:G632="",0, INDEX(Herbs!A:A,MATCH(G312,Herbs!B:B,0)))</f>
        <v>2</v>
      </c>
      <c r="J312" s="100">
        <f t="array" ref="J312">IF(G312="","", SWITCH(INDEX(Herbs!$A:$A,MATCH(G312,Herbs!$B:$B,0)),1,1,2,3,3,9,4,36,5,180,6,1080,0)*F312)</f>
        <v>3</v>
      </c>
      <c r="K312" s="101" t="str">
        <f t="array" ref="K312">IF(G312="","",INDEX(Herbs!$G:$G,MATCH(G312,Herbs!$B:$B,0)))</f>
        <v>Cold</v>
      </c>
      <c r="L312" s="100"/>
      <c r="M312" s="97"/>
      <c r="N312" s="98" t="str">
        <f t="array" ref="N312">IF(M312="","",INDEX(Herbs!$J:$J,MATCH(M312,Herbs!$B:$B,0)))</f>
        <v/>
      </c>
      <c r="O312" s="98">
        <f t="array" ref="O312">IF(M312:M632="",0, INDEX(Herbs!A:A,MATCH(M312,Herbs!B:B,0)))</f>
        <v>0</v>
      </c>
      <c r="P312" s="100" t="str">
        <f t="array" ref="P312">IF(M312="","", SWITCH(INDEX(Herbs!$A:$A,MATCH(M312,Herbs!$B:$B,0)),1,1,2,3,3,9,4,36,5,180,6,1080,0)*L312)</f>
        <v/>
      </c>
      <c r="Q312" s="101" t="str">
        <f t="array" ref="Q312">IF(M312="","",INDEX(Herbs!$G:$G,MATCH(M312,Herbs!$B:$B,0)))</f>
        <v/>
      </c>
      <c r="R312" s="100"/>
      <c r="S312" s="97"/>
      <c r="T312" s="98" t="str">
        <f t="array" ref="T312">IF(S312="","",INDEX(Herbs!$J:$J,MATCH(S312,Herbs!$B:$B,0)))</f>
        <v/>
      </c>
      <c r="U312" s="98">
        <f t="array" ref="U312">IF(S312:S632="",0, INDEX(Herbs!A:A,MATCH(S312,Herbs!B:B,0)))</f>
        <v>0</v>
      </c>
      <c r="V312" s="100" t="str">
        <f t="array" ref="V312">IF(S312="","", SWITCH(INDEX(Herbs!$A:$A,MATCH(S312,Herbs!$B:$B,0)),1,1,2,3,3,9,4,36,5,180,6,1080,0)*R312)</f>
        <v/>
      </c>
      <c r="W312" s="101" t="str">
        <f t="array" ref="W312">IF(S312="","",INDEX(Herbs!$G:$G,MATCH(S312,Herbs!$B:$B,0)))</f>
        <v/>
      </c>
    </row>
    <row r="313" ht="41.25" customHeight="1">
      <c r="A313" s="82" t="s">
        <v>65</v>
      </c>
      <c r="B313" s="83">
        <v>2.0</v>
      </c>
      <c r="C313" s="84" t="s">
        <v>69</v>
      </c>
      <c r="D313" s="85" t="str">
        <f>C313</f>
        <v>Venomglade Elixir</v>
      </c>
      <c r="E313" s="85" t="s">
        <v>320</v>
      </c>
      <c r="F313" s="86">
        <v>3.0</v>
      </c>
      <c r="G313" s="87" t="s">
        <v>321</v>
      </c>
      <c r="H313" s="88" t="str">
        <f t="array" ref="H313">IF(G313="","",INDEX(Herbs!$J:$J,MATCH(G313,Herbs!$B:$B,0)))</f>
        <v/>
      </c>
      <c r="I313" s="13">
        <f t="array" ref="I313">IF(G313:G632="",0, INDEX(Herbs!A:A,MATCH(G313,Herbs!B:B,0)))</f>
        <v>2</v>
      </c>
      <c r="J313" s="89">
        <f t="array" ref="J313">IF(G313="","", SWITCH(INDEX(Herbs!$A:$A,MATCH(G313,Herbs!$B:$B,0)),1,1,2,3,3,9,4,36,5,180,6,1080,0)*F313)</f>
        <v>9</v>
      </c>
      <c r="K313" s="90" t="str">
        <f t="array" ref="K313">IF(G313="","",INDEX(Herbs!$C:$C,MATCH(G313,Herbs!$B:$B,0)))</f>
        <v>Agitating</v>
      </c>
      <c r="L313" s="89"/>
      <c r="M313" s="91"/>
      <c r="N313" s="88" t="str">
        <f t="array" ref="N313">IF(M313="","",INDEX(Herbs!$J:$J,MATCH(M313,Herbs!$B:$B,0)))</f>
        <v/>
      </c>
      <c r="O313" s="88">
        <f t="array" ref="O313">IF(M313:M632="",0, INDEX(Herbs!A:A,MATCH(M313,Herbs!B:B,0)))</f>
        <v>0</v>
      </c>
      <c r="P313" s="89" t="str">
        <f t="array" ref="P313">IF(M313="","", SWITCH(INDEX(Herbs!$A:$A,MATCH(M313,Herbs!$B:$B,0)),1,1,2,3,3,9,4,36,5,180,6,1080,0)*L313)</f>
        <v/>
      </c>
      <c r="Q313" s="90" t="str">
        <f t="array" ref="Q313">IF(M313="","",INDEX(Herbs!$C:$C,MATCH(M313,Herbs!$B:$B,0)))</f>
        <v/>
      </c>
      <c r="R313" s="89"/>
      <c r="S313" s="91"/>
      <c r="T313" s="88" t="str">
        <f t="array" ref="T313">IF(S313="","",INDEX(Herbs!$J:$J,MATCH(S313,Herbs!$B:$B,0)))</f>
        <v/>
      </c>
      <c r="U313" s="88">
        <f t="array" ref="U313">IF(S313:S632="",0, INDEX(Herbs!A:A,MATCH(S313,Herbs!B:B,0)))</f>
        <v>0</v>
      </c>
      <c r="V313" s="89" t="str">
        <f t="array" ref="V313">IF(S313="","", SWITCH(INDEX(Herbs!$A:$A,MATCH(S313,Herbs!$B:$B,0)),1,1,2,3,3,9,4,36,5,180,6,1080,0)*R313)</f>
        <v/>
      </c>
      <c r="W313" s="90" t="str">
        <f t="array" ref="W313">IF(S313="","",INDEX(Herbs!$C:$C,MATCH(S313,Herbs!$B:$B,0)))</f>
        <v/>
      </c>
    </row>
    <row r="314" ht="41.25" customHeight="1">
      <c r="C314" s="75"/>
      <c r="D314" s="85" t="str">
        <f>C313</f>
        <v>Venomglade Elixir</v>
      </c>
      <c r="E314" s="85" t="s">
        <v>322</v>
      </c>
      <c r="F314" s="89"/>
      <c r="G314" s="91"/>
      <c r="H314" s="88" t="str">
        <f t="array" ref="H314">IF(G314="","",INDEX(Herbs!$J:$J,MATCH(G314,Herbs!$B:$B,0)))</f>
        <v/>
      </c>
      <c r="I314" s="13">
        <f t="array" ref="I314">IF(G314:G632="",0, INDEX(Herbs!A:A,MATCH(G314,Herbs!B:B,0)))</f>
        <v>0</v>
      </c>
      <c r="J314" s="89" t="str">
        <f t="array" ref="J314">IF(G314="","", SWITCH(INDEX(Herbs!$A:$A,MATCH(G314,Herbs!$B:$B,0)),1,1,2,3,3,9,4,36,5,180,6,1080,0)*F314)</f>
        <v/>
      </c>
      <c r="K314" s="90" t="str">
        <f t="array" ref="K314">IF(G314="","",INDEX(Herbs!$C:$C,MATCH(G314,Herbs!$B:$B,0)))</f>
        <v/>
      </c>
      <c r="L314" s="89"/>
      <c r="M314" s="91"/>
      <c r="N314" s="88" t="str">
        <f t="array" ref="N314">IF(M314="","",INDEX(Herbs!$J:$J,MATCH(M314,Herbs!$B:$B,0)))</f>
        <v/>
      </c>
      <c r="O314" s="88">
        <f t="array" ref="O314">IF(M314:M632="",0, INDEX(Herbs!A:A,MATCH(M314,Herbs!B:B,0)))</f>
        <v>0</v>
      </c>
      <c r="P314" s="89" t="str">
        <f t="array" ref="P314">IF(M314="","", SWITCH(INDEX(Herbs!$A:$A,MATCH(M314,Herbs!$B:$B,0)),1,1,2,3,3,9,4,36,5,180,6,1080,0)*L314)</f>
        <v/>
      </c>
      <c r="Q314" s="90" t="str">
        <f t="array" ref="Q314">IF(M314="","",INDEX(Herbs!$C:$C,MATCH(M314,Herbs!$B:$B,0)))</f>
        <v/>
      </c>
      <c r="R314" s="89"/>
      <c r="S314" s="91"/>
      <c r="T314" s="88" t="str">
        <f t="array" ref="T314">IF(S314="","",INDEX(Herbs!$J:$J,MATCH(S314,Herbs!$B:$B,0)))</f>
        <v/>
      </c>
      <c r="U314" s="88">
        <f t="array" ref="U314">IF(S314:S632="",0, INDEX(Herbs!A:A,MATCH(S314,Herbs!B:B,0)))</f>
        <v>0</v>
      </c>
      <c r="V314" s="89" t="str">
        <f t="array" ref="V314">IF(S314="","", SWITCH(INDEX(Herbs!$A:$A,MATCH(S314,Herbs!$B:$B,0)),1,1,2,3,3,9,4,36,5,180,6,1080,0)*R314)</f>
        <v/>
      </c>
      <c r="W314" s="90" t="str">
        <f t="array" ref="W314">IF(S314="","",INDEX(Herbs!$C:$C,MATCH(S314,Herbs!$B:$B,0)))</f>
        <v/>
      </c>
    </row>
    <row r="315" ht="41.25" customHeight="1">
      <c r="C315" s="75"/>
      <c r="D315" s="85" t="str">
        <f>C313</f>
        <v>Venomglade Elixir</v>
      </c>
      <c r="E315" s="73" t="s">
        <v>323</v>
      </c>
      <c r="F315" s="86">
        <v>2.0</v>
      </c>
      <c r="G315" s="87" t="s">
        <v>348</v>
      </c>
      <c r="H315" s="88" t="str">
        <f t="array" ref="H315">IF(G315="","",INDEX(Herbs!$J:$J,MATCH(G315,Herbs!$B:$B,0)))</f>
        <v/>
      </c>
      <c r="I315" s="13">
        <f t="array" ref="I315">IF(G315:G632="",0, INDEX(Herbs!A:A,MATCH(G315,Herbs!B:B,0)))</f>
        <v>2</v>
      </c>
      <c r="J315" s="89">
        <f t="array" ref="J315">IF(G315="","", SWITCH(INDEX(Herbs!$A:$A,MATCH(G315,Herbs!$B:$B,0)),1,1,2,3,3,9,4,36,5,180,6,1080,0)*F315)</f>
        <v>6</v>
      </c>
      <c r="K315" s="90" t="str">
        <f t="array" ref="K315">IF(G315="","",INDEX(Herbs!$E:$E,MATCH(G315,Herbs!$B:$B,0)))</f>
        <v>Wood</v>
      </c>
      <c r="L315" s="89"/>
      <c r="M315" s="91"/>
      <c r="N315" s="88" t="str">
        <f t="array" ref="N315">IF(M315="","",INDEX(Herbs!$J:$J,MATCH(M315,Herbs!$B:$B,0)))</f>
        <v/>
      </c>
      <c r="O315" s="88">
        <f t="array" ref="O315">IF(M315:M632="",0, INDEX(Herbs!A:A,MATCH(M315,Herbs!B:B,0)))</f>
        <v>0</v>
      </c>
      <c r="P315" s="89" t="str">
        <f t="array" ref="P315">IF(M315="","", SWITCH(INDEX(Herbs!$A:$A,MATCH(M315,Herbs!$B:$B,0)),1,1,2,3,3,9,4,36,5,180,6,1080,0)*L315)</f>
        <v/>
      </c>
      <c r="Q315" s="90" t="str">
        <f t="array" ref="Q315">IF(M315="","",INDEX(Herbs!$E:$E,MATCH(M315,Herbs!$B:$B,0)))</f>
        <v/>
      </c>
      <c r="R315" s="89"/>
      <c r="S315" s="91"/>
      <c r="T315" s="88" t="str">
        <f t="array" ref="T315">IF(S315="","",INDEX(Herbs!$J:$J,MATCH(S315,Herbs!$B:$B,0)))</f>
        <v/>
      </c>
      <c r="U315" s="88">
        <f t="array" ref="U315">IF(S315:S632="",0, INDEX(Herbs!A:A,MATCH(S315,Herbs!B:B,0)))</f>
        <v>0</v>
      </c>
      <c r="V315" s="89" t="str">
        <f t="array" ref="V315">IF(S315="","", SWITCH(INDEX(Herbs!$A:$A,MATCH(S315,Herbs!$B:$B,0)),1,1,2,3,3,9,4,36,5,180,6,1080,0)*R315)</f>
        <v/>
      </c>
      <c r="W315" s="90" t="str">
        <f t="array" ref="W315">IF(S315="","",INDEX(Herbs!$E:$E,MATCH(S315,Herbs!$B:$B,0)))</f>
        <v/>
      </c>
    </row>
    <row r="316" ht="41.25" customHeight="1">
      <c r="C316" s="75"/>
      <c r="D316" s="85" t="str">
        <f>C313</f>
        <v>Venomglade Elixir</v>
      </c>
      <c r="E316" s="73" t="s">
        <v>325</v>
      </c>
      <c r="F316" s="89"/>
      <c r="G316" s="91"/>
      <c r="H316" s="88" t="str">
        <f t="array" ref="H316">IF(G316="","",INDEX(Herbs!$J:$J,MATCH(G316,Herbs!$B:$B,0)))</f>
        <v/>
      </c>
      <c r="I316" s="13">
        <f t="array" ref="I316">IF(G316:G632="",0, INDEX(Herbs!A:A,MATCH(G316,Herbs!B:B,0)))</f>
        <v>0</v>
      </c>
      <c r="J316" s="89" t="str">
        <f t="array" ref="J316">IF(G316="","", SWITCH(INDEX(Herbs!$A:$A,MATCH(G316,Herbs!$B:$B,0)),1,1,2,3,3,9,4,36,5,180,6,1080,0)*F316)</f>
        <v/>
      </c>
      <c r="K316" s="90" t="str">
        <f t="array" ref="K316">IF(G316="","",INDEX(Herbs!$E:$E,MATCH(G316,Herbs!$B:$B,0)))</f>
        <v/>
      </c>
      <c r="L316" s="89"/>
      <c r="M316" s="91"/>
      <c r="N316" s="88" t="str">
        <f t="array" ref="N316">IF(M316="","",INDEX(Herbs!$J:$J,MATCH(M316,Herbs!$B:$B,0)))</f>
        <v/>
      </c>
      <c r="O316" s="88">
        <f t="array" ref="O316">IF(M316:M632="",0, INDEX(Herbs!A:A,MATCH(M316,Herbs!B:B,0)))</f>
        <v>0</v>
      </c>
      <c r="P316" s="89" t="str">
        <f t="array" ref="P316">IF(M316="","", SWITCH(INDEX(Herbs!$A:$A,MATCH(M316,Herbs!$B:$B,0)),1,1,2,3,3,9,4,36,5,180,6,1080,0)*L316)</f>
        <v/>
      </c>
      <c r="Q316" s="90" t="str">
        <f t="array" ref="Q316">IF(M316="","",INDEX(Herbs!$E:$E,MATCH(M316,Herbs!$B:$B,0)))</f>
        <v/>
      </c>
      <c r="R316" s="89"/>
      <c r="S316" s="91"/>
      <c r="T316" s="88" t="str">
        <f t="array" ref="T316">IF(S316="","",INDEX(Herbs!$J:$J,MATCH(S316,Herbs!$B:$B,0)))</f>
        <v/>
      </c>
      <c r="U316" s="88">
        <f t="array" ref="U316">IF(S316:S632="",0, INDEX(Herbs!A:A,MATCH(S316,Herbs!B:B,0)))</f>
        <v>0</v>
      </c>
      <c r="V316" s="89" t="str">
        <f t="array" ref="V316">IF(S316="","", SWITCH(INDEX(Herbs!$A:$A,MATCH(S316,Herbs!$B:$B,0)),1,1,2,3,3,9,4,36,5,180,6,1080,0)*R316)</f>
        <v/>
      </c>
      <c r="W316" s="90" t="str">
        <f t="array" ref="W316">IF(S316="","",INDEX(Herbs!$E:$E,MATCH(S316,Herbs!$B:$B,0)))</f>
        <v/>
      </c>
    </row>
    <row r="317" ht="41.25" customHeight="1">
      <c r="A317" s="92"/>
      <c r="B317" s="92"/>
      <c r="C317" s="93"/>
      <c r="D317" s="94" t="str">
        <f>C313</f>
        <v>Venomglade Elixir</v>
      </c>
      <c r="E317" s="95" t="s">
        <v>326</v>
      </c>
      <c r="F317" s="96">
        <v>1.0</v>
      </c>
      <c r="G317" s="97" t="s">
        <v>344</v>
      </c>
      <c r="H317" s="98" t="str">
        <f t="array" ref="H317">IF(G317="","",INDEX(Herbs!$J:$J,MATCH(G317,Herbs!$B:$B,0)))</f>
        <v/>
      </c>
      <c r="I317" s="99">
        <f t="array" ref="I317">IF(G317:G632="",0, INDEX(Herbs!A:A,MATCH(G317,Herbs!B:B,0)))</f>
        <v>2</v>
      </c>
      <c r="J317" s="100">
        <f t="array" ref="J317">IF(G317="","", SWITCH(INDEX(Herbs!$A:$A,MATCH(G317,Herbs!$B:$B,0)),1,1,2,3,3,9,4,36,5,180,6,1080,0)*F317)</f>
        <v>3</v>
      </c>
      <c r="K317" s="101" t="str">
        <f t="array" ref="K317">IF(G317="","",INDEX(Herbs!$G:$G,MATCH(G317,Herbs!$B:$B,0)))</f>
        <v>Cold</v>
      </c>
      <c r="L317" s="100"/>
      <c r="M317" s="97"/>
      <c r="N317" s="98" t="str">
        <f t="array" ref="N317">IF(M317="","",INDEX(Herbs!$J:$J,MATCH(M317,Herbs!$B:$B,0)))</f>
        <v/>
      </c>
      <c r="O317" s="98">
        <f t="array" ref="O317">IF(M317:M632="",0, INDEX(Herbs!A:A,MATCH(M317,Herbs!B:B,0)))</f>
        <v>0</v>
      </c>
      <c r="P317" s="100" t="str">
        <f t="array" ref="P317">IF(M317="","", SWITCH(INDEX(Herbs!$A:$A,MATCH(M317,Herbs!$B:$B,0)),1,1,2,3,3,9,4,36,5,180,6,1080,0)*L317)</f>
        <v/>
      </c>
      <c r="Q317" s="101" t="str">
        <f t="array" ref="Q317">IF(M317="","",INDEX(Herbs!$G:$G,MATCH(M317,Herbs!$B:$B,0)))</f>
        <v/>
      </c>
      <c r="R317" s="100"/>
      <c r="S317" s="97"/>
      <c r="T317" s="98" t="str">
        <f t="array" ref="T317">IF(S317="","",INDEX(Herbs!$J:$J,MATCH(S317,Herbs!$B:$B,0)))</f>
        <v/>
      </c>
      <c r="U317" s="98">
        <f t="array" ref="U317">IF(S317:S632="",0, INDEX(Herbs!A:A,MATCH(S317,Herbs!B:B,0)))</f>
        <v>0</v>
      </c>
      <c r="V317" s="100" t="str">
        <f t="array" ref="V317">IF(S317="","", SWITCH(INDEX(Herbs!$A:$A,MATCH(S317,Herbs!$B:$B,0)),1,1,2,3,3,9,4,36,5,180,6,1080,0)*R317)</f>
        <v/>
      </c>
      <c r="W317" s="101" t="str">
        <f t="array" ref="W317">IF(S317="","",INDEX(Herbs!$G:$G,MATCH(S317,Herbs!$B:$B,0)))</f>
        <v/>
      </c>
    </row>
    <row r="318" ht="41.25" customHeight="1">
      <c r="A318" s="82" t="s">
        <v>65</v>
      </c>
      <c r="B318" s="83">
        <v>2.0</v>
      </c>
      <c r="C318" s="84" t="s">
        <v>67</v>
      </c>
      <c r="D318" s="85" t="str">
        <f>C318</f>
        <v>Frostmourn Elixir</v>
      </c>
      <c r="E318" s="85" t="s">
        <v>320</v>
      </c>
      <c r="F318" s="86">
        <v>3.0</v>
      </c>
      <c r="G318" s="87" t="s">
        <v>321</v>
      </c>
      <c r="H318" s="88" t="str">
        <f t="array" ref="H318">IF(G318="","",INDEX(Herbs!$J:$J,MATCH(G318,Herbs!$B:$B,0)))</f>
        <v/>
      </c>
      <c r="I318" s="13">
        <f t="array" ref="I318">IF(G318:G632="",0, INDEX(Herbs!A:A,MATCH(G318,Herbs!B:B,0)))</f>
        <v>2</v>
      </c>
      <c r="J318" s="89">
        <f t="array" ref="J318">IF(G318="","", SWITCH(INDEX(Herbs!$A:$A,MATCH(G318,Herbs!$B:$B,0)),1,1,2,3,3,9,4,36,5,180,6,1080,0)*F318)</f>
        <v>9</v>
      </c>
      <c r="K318" s="90" t="str">
        <f t="array" ref="K318">IF(G318="","",INDEX(Herbs!$C:$C,MATCH(G318,Herbs!$B:$B,0)))</f>
        <v>Agitating</v>
      </c>
      <c r="L318" s="89"/>
      <c r="M318" s="91"/>
      <c r="N318" s="88" t="str">
        <f t="array" ref="N318">IF(M318="","",INDEX(Herbs!$J:$J,MATCH(M318,Herbs!$B:$B,0)))</f>
        <v/>
      </c>
      <c r="O318" s="88">
        <f t="array" ref="O318">IF(M318:M632="",0, INDEX(Herbs!A:A,MATCH(M318,Herbs!B:B,0)))</f>
        <v>0</v>
      </c>
      <c r="P318" s="89" t="str">
        <f t="array" ref="P318">IF(M318="","", SWITCH(INDEX(Herbs!$A:$A,MATCH(M318,Herbs!$B:$B,0)),1,1,2,3,3,9,4,36,5,180,6,1080,0)*L318)</f>
        <v/>
      </c>
      <c r="Q318" s="90" t="str">
        <f t="array" ref="Q318">IF(M318="","",INDEX(Herbs!$C:$C,MATCH(M318,Herbs!$B:$B,0)))</f>
        <v/>
      </c>
      <c r="R318" s="89"/>
      <c r="S318" s="91"/>
      <c r="T318" s="88" t="str">
        <f t="array" ref="T318">IF(S318="","",INDEX(Herbs!$J:$J,MATCH(S318,Herbs!$B:$B,0)))</f>
        <v/>
      </c>
      <c r="U318" s="88">
        <f t="array" ref="U318">IF(S318:S632="",0, INDEX(Herbs!A:A,MATCH(S318,Herbs!B:B,0)))</f>
        <v>0</v>
      </c>
      <c r="V318" s="89" t="str">
        <f t="array" ref="V318">IF(S318="","", SWITCH(INDEX(Herbs!$A:$A,MATCH(S318,Herbs!$B:$B,0)),1,1,2,3,3,9,4,36,5,180,6,1080,0)*R318)</f>
        <v/>
      </c>
      <c r="W318" s="90" t="str">
        <f t="array" ref="W318">IF(S318="","",INDEX(Herbs!$C:$C,MATCH(S318,Herbs!$B:$B,0)))</f>
        <v/>
      </c>
    </row>
    <row r="319" ht="41.25" customHeight="1">
      <c r="C319" s="75"/>
      <c r="D319" s="85" t="str">
        <f>C318</f>
        <v>Frostmourn Elixir</v>
      </c>
      <c r="E319" s="85" t="s">
        <v>322</v>
      </c>
      <c r="F319" s="89"/>
      <c r="G319" s="91"/>
      <c r="H319" s="88" t="str">
        <f t="array" ref="H319">IF(G319="","",INDEX(Herbs!$J:$J,MATCH(G319,Herbs!$B:$B,0)))</f>
        <v/>
      </c>
      <c r="I319" s="13">
        <f t="array" ref="I319">IF(G319:G632="",0, INDEX(Herbs!A:A,MATCH(G319,Herbs!B:B,0)))</f>
        <v>0</v>
      </c>
      <c r="J319" s="89" t="str">
        <f t="array" ref="J319">IF(G319="","", SWITCH(INDEX(Herbs!$A:$A,MATCH(G319,Herbs!$B:$B,0)),1,1,2,3,3,9,4,36,5,180,6,1080,0)*F319)</f>
        <v/>
      </c>
      <c r="K319" s="90" t="str">
        <f t="array" ref="K319">IF(G319="","",INDEX(Herbs!$C:$C,MATCH(G319,Herbs!$B:$B,0)))</f>
        <v/>
      </c>
      <c r="L319" s="89"/>
      <c r="M319" s="91"/>
      <c r="N319" s="88" t="str">
        <f t="array" ref="N319">IF(M319="","",INDEX(Herbs!$J:$J,MATCH(M319,Herbs!$B:$B,0)))</f>
        <v/>
      </c>
      <c r="O319" s="88">
        <f t="array" ref="O319">IF(M319:M632="",0, INDEX(Herbs!A:A,MATCH(M319,Herbs!B:B,0)))</f>
        <v>0</v>
      </c>
      <c r="P319" s="89" t="str">
        <f t="array" ref="P319">IF(M319="","", SWITCH(INDEX(Herbs!$A:$A,MATCH(M319,Herbs!$B:$B,0)),1,1,2,3,3,9,4,36,5,180,6,1080,0)*L319)</f>
        <v/>
      </c>
      <c r="Q319" s="90" t="str">
        <f t="array" ref="Q319">IF(M319="","",INDEX(Herbs!$C:$C,MATCH(M319,Herbs!$B:$B,0)))</f>
        <v/>
      </c>
      <c r="R319" s="89"/>
      <c r="S319" s="91"/>
      <c r="T319" s="88" t="str">
        <f t="array" ref="T319">IF(S319="","",INDEX(Herbs!$J:$J,MATCH(S319,Herbs!$B:$B,0)))</f>
        <v/>
      </c>
      <c r="U319" s="88">
        <f t="array" ref="U319">IF(S319:S632="",0, INDEX(Herbs!A:A,MATCH(S319,Herbs!B:B,0)))</f>
        <v>0</v>
      </c>
      <c r="V319" s="89" t="str">
        <f t="array" ref="V319">IF(S319="","", SWITCH(INDEX(Herbs!$A:$A,MATCH(S319,Herbs!$B:$B,0)),1,1,2,3,3,9,4,36,5,180,6,1080,0)*R319)</f>
        <v/>
      </c>
      <c r="W319" s="90" t="str">
        <f t="array" ref="W319">IF(S319="","",INDEX(Herbs!$C:$C,MATCH(S319,Herbs!$B:$B,0)))</f>
        <v/>
      </c>
    </row>
    <row r="320" ht="41.25" customHeight="1">
      <c r="C320" s="75"/>
      <c r="D320" s="85" t="str">
        <f>C318</f>
        <v>Frostmourn Elixir</v>
      </c>
      <c r="E320" s="73" t="s">
        <v>323</v>
      </c>
      <c r="F320" s="86">
        <v>2.0</v>
      </c>
      <c r="G320" s="87" t="s">
        <v>347</v>
      </c>
      <c r="H320" s="88" t="str">
        <f t="array" ref="H320">IF(G320="","",INDEX(Herbs!$J:$J,MATCH(G320,Herbs!$B:$B,0)))</f>
        <v/>
      </c>
      <c r="I320" s="13">
        <f t="array" ref="I320">IF(G320:G632="",0, INDEX(Herbs!A:A,MATCH(G320,Herbs!B:B,0)))</f>
        <v>2</v>
      </c>
      <c r="J320" s="89">
        <f t="array" ref="J320">IF(G320="","", SWITCH(INDEX(Herbs!$A:$A,MATCH(G320,Herbs!$B:$B,0)),1,1,2,3,3,9,4,36,5,180,6,1080,0)*F320)</f>
        <v>6</v>
      </c>
      <c r="K320" s="90" t="str">
        <f t="array" ref="K320">IF(G320="","",INDEX(Herbs!$E:$E,MATCH(G320,Herbs!$B:$B,0)))</f>
        <v>Water</v>
      </c>
      <c r="L320" s="89"/>
      <c r="M320" s="91"/>
      <c r="N320" s="88" t="str">
        <f t="array" ref="N320">IF(M320="","",INDEX(Herbs!$J:$J,MATCH(M320,Herbs!$B:$B,0)))</f>
        <v/>
      </c>
      <c r="O320" s="88">
        <f t="array" ref="O320">IF(M320:M632="",0, INDEX(Herbs!A:A,MATCH(M320,Herbs!B:B,0)))</f>
        <v>0</v>
      </c>
      <c r="P320" s="89" t="str">
        <f t="array" ref="P320">IF(M320="","", SWITCH(INDEX(Herbs!$A:$A,MATCH(M320,Herbs!$B:$B,0)),1,1,2,3,3,9,4,36,5,180,6,1080,0)*L320)</f>
        <v/>
      </c>
      <c r="Q320" s="90" t="str">
        <f t="array" ref="Q320">IF(M320="","",INDEX(Herbs!$E:$E,MATCH(M320,Herbs!$B:$B,0)))</f>
        <v/>
      </c>
      <c r="R320" s="89"/>
      <c r="S320" s="91"/>
      <c r="T320" s="88" t="str">
        <f t="array" ref="T320">IF(S320="","",INDEX(Herbs!$J:$J,MATCH(S320,Herbs!$B:$B,0)))</f>
        <v/>
      </c>
      <c r="U320" s="88">
        <f t="array" ref="U320">IF(S320:S632="",0, INDEX(Herbs!A:A,MATCH(S320,Herbs!B:B,0)))</f>
        <v>0</v>
      </c>
      <c r="V320" s="89" t="str">
        <f t="array" ref="V320">IF(S320="","", SWITCH(INDEX(Herbs!$A:$A,MATCH(S320,Herbs!$B:$B,0)),1,1,2,3,3,9,4,36,5,180,6,1080,0)*R320)</f>
        <v/>
      </c>
      <c r="W320" s="90" t="str">
        <f t="array" ref="W320">IF(S320="","",INDEX(Herbs!$E:$E,MATCH(S320,Herbs!$B:$B,0)))</f>
        <v/>
      </c>
    </row>
    <row r="321" ht="41.25" customHeight="1">
      <c r="C321" s="75"/>
      <c r="D321" s="85" t="str">
        <f>C318</f>
        <v>Frostmourn Elixir</v>
      </c>
      <c r="E321" s="73" t="s">
        <v>325</v>
      </c>
      <c r="F321" s="86"/>
      <c r="G321" s="91"/>
      <c r="H321" s="88" t="str">
        <f t="array" ref="H321">IF(G321="","",INDEX(Herbs!$J:$J,MATCH(G321,Herbs!$B:$B,0)))</f>
        <v/>
      </c>
      <c r="I321" s="13">
        <f t="array" ref="I321">IF(G321:G632="",0, INDEX(Herbs!A:A,MATCH(G321,Herbs!B:B,0)))</f>
        <v>0</v>
      </c>
      <c r="J321" s="89" t="str">
        <f t="array" ref="J321">IF(G321="","", SWITCH(INDEX(Herbs!$A:$A,MATCH(G321,Herbs!$B:$B,0)),1,1,2,3,3,9,4,36,5,180,6,1080,0)*F321)</f>
        <v/>
      </c>
      <c r="K321" s="90" t="str">
        <f t="array" ref="K321">IF(G321="","",INDEX(Herbs!$E:$E,MATCH(G321,Herbs!$B:$B,0)))</f>
        <v/>
      </c>
      <c r="L321" s="89"/>
      <c r="M321" s="91"/>
      <c r="N321" s="88" t="str">
        <f t="array" ref="N321">IF(M321="","",INDEX(Herbs!$J:$J,MATCH(M321,Herbs!$B:$B,0)))</f>
        <v/>
      </c>
      <c r="O321" s="88">
        <f t="array" ref="O321">IF(M321:M632="",0, INDEX(Herbs!A:A,MATCH(M321,Herbs!B:B,0)))</f>
        <v>0</v>
      </c>
      <c r="P321" s="89" t="str">
        <f t="array" ref="P321">IF(M321="","", SWITCH(INDEX(Herbs!$A:$A,MATCH(M321,Herbs!$B:$B,0)),1,1,2,3,3,9,4,36,5,180,6,1080,0)*L321)</f>
        <v/>
      </c>
      <c r="Q321" s="90" t="str">
        <f t="array" ref="Q321">IF(M321="","",INDEX(Herbs!$E:$E,MATCH(M321,Herbs!$B:$B,0)))</f>
        <v/>
      </c>
      <c r="R321" s="89"/>
      <c r="S321" s="91"/>
      <c r="T321" s="88" t="str">
        <f t="array" ref="T321">IF(S321="","",INDEX(Herbs!$J:$J,MATCH(S321,Herbs!$B:$B,0)))</f>
        <v/>
      </c>
      <c r="U321" s="88">
        <f t="array" ref="U321">IF(S321:S632="",0, INDEX(Herbs!A:A,MATCH(S321,Herbs!B:B,0)))</f>
        <v>0</v>
      </c>
      <c r="V321" s="89" t="str">
        <f t="array" ref="V321">IF(S321="","", SWITCH(INDEX(Herbs!$A:$A,MATCH(S321,Herbs!$B:$B,0)),1,1,2,3,3,9,4,36,5,180,6,1080,0)*R321)</f>
        <v/>
      </c>
      <c r="W321" s="90" t="str">
        <f t="array" ref="W321">IF(S321="","",INDEX(Herbs!$E:$E,MATCH(S321,Herbs!$B:$B,0)))</f>
        <v/>
      </c>
    </row>
    <row r="322" ht="41.25" customHeight="1">
      <c r="A322" s="92"/>
      <c r="B322" s="92"/>
      <c r="C322" s="93"/>
      <c r="D322" s="94" t="str">
        <f>C318</f>
        <v>Frostmourn Elixir</v>
      </c>
      <c r="E322" s="95" t="s">
        <v>326</v>
      </c>
      <c r="F322" s="96">
        <v>1.0</v>
      </c>
      <c r="G322" s="97" t="s">
        <v>351</v>
      </c>
      <c r="H322" s="98" t="str">
        <f t="array" ref="H322">IF(G322="","",INDEX(Herbs!$J:$J,MATCH(G322,Herbs!$B:$B,0)))</f>
        <v/>
      </c>
      <c r="I322" s="99">
        <f t="array" ref="I322">IF(G322:G632="",0, INDEX(Herbs!A:A,MATCH(G322,Herbs!B:B,0)))</f>
        <v>2</v>
      </c>
      <c r="J322" s="100">
        <f t="array" ref="J322">IF(G322="","", SWITCH(INDEX(Herbs!$A:$A,MATCH(G322,Herbs!$B:$B,0)),1,1,2,3,3,9,4,36,5,180,6,1080,0)*F322)</f>
        <v>3</v>
      </c>
      <c r="K322" s="101" t="str">
        <f t="array" ref="K322">IF(G322="","",INDEX(Herbs!$G:$G,MATCH(G322,Herbs!$B:$B,0)))</f>
        <v>Balanced</v>
      </c>
      <c r="L322" s="100"/>
      <c r="M322" s="97"/>
      <c r="N322" s="98" t="str">
        <f t="array" ref="N322">IF(M322="","",INDEX(Herbs!$J:$J,MATCH(M322,Herbs!$B:$B,0)))</f>
        <v/>
      </c>
      <c r="O322" s="98">
        <f t="array" ref="O322">IF(M322:M632="",0, INDEX(Herbs!A:A,MATCH(M322,Herbs!B:B,0)))</f>
        <v>0</v>
      </c>
      <c r="P322" s="100" t="str">
        <f t="array" ref="P322">IF(M322="","", SWITCH(INDEX(Herbs!$A:$A,MATCH(M322,Herbs!$B:$B,0)),1,1,2,3,3,9,4,36,5,180,6,1080,0)*L322)</f>
        <v/>
      </c>
      <c r="Q322" s="101" t="str">
        <f t="array" ref="Q322">IF(M322="","",INDEX(Herbs!$G:$G,MATCH(M322,Herbs!$B:$B,0)))</f>
        <v/>
      </c>
      <c r="R322" s="100"/>
      <c r="S322" s="97"/>
      <c r="T322" s="98" t="str">
        <f t="array" ref="T322">IF(S322="","",INDEX(Herbs!$J:$J,MATCH(S322,Herbs!$B:$B,0)))</f>
        <v/>
      </c>
      <c r="U322" s="98">
        <f t="array" ref="U322">IF(S322:S632="",0, INDEX(Herbs!A:A,MATCH(S322,Herbs!B:B,0)))</f>
        <v>0</v>
      </c>
      <c r="V322" s="100" t="str">
        <f t="array" ref="V322">IF(S322="","", SWITCH(INDEX(Herbs!$A:$A,MATCH(S322,Herbs!$B:$B,0)),1,1,2,3,3,9,4,36,5,180,6,1080,0)*R322)</f>
        <v/>
      </c>
      <c r="W322" s="101" t="str">
        <f t="array" ref="W322">IF(S322="","",INDEX(Herbs!$G:$G,MATCH(S322,Herbs!$B:$B,0)))</f>
        <v/>
      </c>
    </row>
    <row r="323" ht="41.25" customHeight="1">
      <c r="A323" s="82" t="s">
        <v>65</v>
      </c>
      <c r="B323" s="83">
        <v>2.0</v>
      </c>
      <c r="C323" s="84" t="s">
        <v>64</v>
      </c>
      <c r="D323" s="85" t="str">
        <f>C323</f>
        <v>Flashburn Elixir</v>
      </c>
      <c r="E323" s="85" t="s">
        <v>320</v>
      </c>
      <c r="F323" s="86">
        <v>3.0</v>
      </c>
      <c r="G323" s="87" t="s">
        <v>321</v>
      </c>
      <c r="H323" s="88" t="str">
        <f t="array" ref="H323">IF(G323="","",INDEX(Herbs!$J:$J,MATCH(G323,Herbs!$B:$B,0)))</f>
        <v/>
      </c>
      <c r="I323" s="13">
        <f t="array" ref="I323">IF(G323:G632="",0, INDEX(Herbs!A:A,MATCH(G323,Herbs!B:B,0)))</f>
        <v>2</v>
      </c>
      <c r="J323" s="89">
        <f t="array" ref="J323">IF(G323="","", SWITCH(INDEX(Herbs!$A:$A,MATCH(G323,Herbs!$B:$B,0)),1,1,2,3,3,9,4,36,5,180,6,1080,0)*F323)</f>
        <v>9</v>
      </c>
      <c r="K323" s="90" t="str">
        <f t="array" ref="K323">IF(G323="","",INDEX(Herbs!$C:$C,MATCH(G323,Herbs!$B:$B,0)))</f>
        <v>Agitating</v>
      </c>
      <c r="L323" s="89"/>
      <c r="M323" s="91"/>
      <c r="N323" s="88" t="str">
        <f t="array" ref="N323">IF(M323="","",INDEX(Herbs!$J:$J,MATCH(M323,Herbs!$B:$B,0)))</f>
        <v/>
      </c>
      <c r="O323" s="88">
        <f t="array" ref="O323">IF(M323:M632="",0, INDEX(Herbs!A:A,MATCH(M323,Herbs!B:B,0)))</f>
        <v>0</v>
      </c>
      <c r="P323" s="89" t="str">
        <f t="array" ref="P323">IF(M323="","", SWITCH(INDEX(Herbs!$A:$A,MATCH(M323,Herbs!$B:$B,0)),1,1,2,3,3,9,4,36,5,180,6,1080,0)*L323)</f>
        <v/>
      </c>
      <c r="Q323" s="90" t="str">
        <f t="array" ref="Q323">IF(M323="","",INDEX(Herbs!$C:$C,MATCH(M323,Herbs!$B:$B,0)))</f>
        <v/>
      </c>
      <c r="R323" s="89"/>
      <c r="S323" s="91"/>
      <c r="T323" s="88" t="str">
        <f t="array" ref="T323">IF(S323="","",INDEX(Herbs!$J:$J,MATCH(S323,Herbs!$B:$B,0)))</f>
        <v/>
      </c>
      <c r="U323" s="88">
        <f t="array" ref="U323">IF(S323:S632="",0, INDEX(Herbs!A:A,MATCH(S323,Herbs!B:B,0)))</f>
        <v>0</v>
      </c>
      <c r="V323" s="89" t="str">
        <f t="array" ref="V323">IF(S323="","", SWITCH(INDEX(Herbs!$A:$A,MATCH(S323,Herbs!$B:$B,0)),1,1,2,3,3,9,4,36,5,180,6,1080,0)*R323)</f>
        <v/>
      </c>
      <c r="W323" s="90" t="str">
        <f t="array" ref="W323">IF(S323="","",INDEX(Herbs!$C:$C,MATCH(S323,Herbs!$B:$B,0)))</f>
        <v/>
      </c>
    </row>
    <row r="324" ht="41.25" customHeight="1">
      <c r="C324" s="75"/>
      <c r="D324" s="85" t="str">
        <f>C323</f>
        <v>Flashburn Elixir</v>
      </c>
      <c r="E324" s="85" t="s">
        <v>322</v>
      </c>
      <c r="F324" s="89"/>
      <c r="G324" s="91"/>
      <c r="H324" s="88" t="str">
        <f t="array" ref="H324">IF(G324="","",INDEX(Herbs!$J:$J,MATCH(G324,Herbs!$B:$B,0)))</f>
        <v/>
      </c>
      <c r="I324" s="13">
        <f t="array" ref="I324">IF(G324:G632="",0, INDEX(Herbs!A:A,MATCH(G324,Herbs!B:B,0)))</f>
        <v>0</v>
      </c>
      <c r="J324" s="89" t="str">
        <f t="array" ref="J324">IF(G324="","", SWITCH(INDEX(Herbs!$A:$A,MATCH(G324,Herbs!$B:$B,0)),1,1,2,3,3,9,4,36,5,180,6,1080,0)*F324)</f>
        <v/>
      </c>
      <c r="K324" s="90" t="str">
        <f t="array" ref="K324">IF(G324="","",INDEX(Herbs!$C:$C,MATCH(G324,Herbs!$B:$B,0)))</f>
        <v/>
      </c>
      <c r="L324" s="89"/>
      <c r="M324" s="91"/>
      <c r="N324" s="88" t="str">
        <f t="array" ref="N324">IF(M324="","",INDEX(Herbs!$J:$J,MATCH(M324,Herbs!$B:$B,0)))</f>
        <v/>
      </c>
      <c r="O324" s="88">
        <f t="array" ref="O324">IF(M324:M632="",0, INDEX(Herbs!A:A,MATCH(M324,Herbs!B:B,0)))</f>
        <v>0</v>
      </c>
      <c r="P324" s="89" t="str">
        <f t="array" ref="P324">IF(M324="","", SWITCH(INDEX(Herbs!$A:$A,MATCH(M324,Herbs!$B:$B,0)),1,1,2,3,3,9,4,36,5,180,6,1080,0)*L324)</f>
        <v/>
      </c>
      <c r="Q324" s="90" t="str">
        <f t="array" ref="Q324">IF(M324="","",INDEX(Herbs!$C:$C,MATCH(M324,Herbs!$B:$B,0)))</f>
        <v/>
      </c>
      <c r="R324" s="89"/>
      <c r="S324" s="91"/>
      <c r="T324" s="88" t="str">
        <f t="array" ref="T324">IF(S324="","",INDEX(Herbs!$J:$J,MATCH(S324,Herbs!$B:$B,0)))</f>
        <v/>
      </c>
      <c r="U324" s="88">
        <f t="array" ref="U324">IF(S324:S632="",0, INDEX(Herbs!A:A,MATCH(S324,Herbs!B:B,0)))</f>
        <v>0</v>
      </c>
      <c r="V324" s="89" t="str">
        <f t="array" ref="V324">IF(S324="","", SWITCH(INDEX(Herbs!$A:$A,MATCH(S324,Herbs!$B:$B,0)),1,1,2,3,3,9,4,36,5,180,6,1080,0)*R324)</f>
        <v/>
      </c>
      <c r="W324" s="90" t="str">
        <f t="array" ref="W324">IF(S324="","",INDEX(Herbs!$C:$C,MATCH(S324,Herbs!$B:$B,0)))</f>
        <v/>
      </c>
    </row>
    <row r="325" ht="41.25" customHeight="1">
      <c r="C325" s="75"/>
      <c r="D325" s="85" t="str">
        <f>C323</f>
        <v>Flashburn Elixir</v>
      </c>
      <c r="E325" s="73" t="s">
        <v>323</v>
      </c>
      <c r="F325" s="86">
        <v>2.0</v>
      </c>
      <c r="G325" s="87" t="s">
        <v>338</v>
      </c>
      <c r="H325" s="88" t="str">
        <f t="array" ref="H325">IF(G325="","",INDEX(Herbs!$J:$J,MATCH(G325,Herbs!$B:$B,0)))</f>
        <v/>
      </c>
      <c r="I325" s="13">
        <f t="array" ref="I325">IF(G325:G632="",0, INDEX(Herbs!A:A,MATCH(G325,Herbs!B:B,0)))</f>
        <v>2</v>
      </c>
      <c r="J325" s="89">
        <f t="array" ref="J325">IF(G325="","", SWITCH(INDEX(Herbs!$A:$A,MATCH(G325,Herbs!$B:$B,0)),1,1,2,3,3,9,4,36,5,180,6,1080,0)*F325)</f>
        <v>6</v>
      </c>
      <c r="K325" s="90" t="str">
        <f t="array" ref="K325">IF(G325="","",INDEX(Herbs!$E:$E,MATCH(G325,Herbs!$B:$B,0)))</f>
        <v>Fire</v>
      </c>
      <c r="L325" s="89"/>
      <c r="M325" s="91"/>
      <c r="N325" s="88" t="str">
        <f t="array" ref="N325">IF(M325="","",INDEX(Herbs!$J:$J,MATCH(M325,Herbs!$B:$B,0)))</f>
        <v/>
      </c>
      <c r="O325" s="88">
        <f t="array" ref="O325">IF(M325:M632="",0, INDEX(Herbs!A:A,MATCH(M325,Herbs!B:B,0)))</f>
        <v>0</v>
      </c>
      <c r="P325" s="89" t="str">
        <f t="array" ref="P325">IF(M325="","", SWITCH(INDEX(Herbs!$A:$A,MATCH(M325,Herbs!$B:$B,0)),1,1,2,3,3,9,4,36,5,180,6,1080,0)*L325)</f>
        <v/>
      </c>
      <c r="Q325" s="90" t="str">
        <f t="array" ref="Q325">IF(M325="","",INDEX(Herbs!$E:$E,MATCH(M325,Herbs!$B:$B,0)))</f>
        <v/>
      </c>
      <c r="R325" s="89"/>
      <c r="S325" s="91"/>
      <c r="T325" s="88" t="str">
        <f t="array" ref="T325">IF(S325="","",INDEX(Herbs!$J:$J,MATCH(S325,Herbs!$B:$B,0)))</f>
        <v/>
      </c>
      <c r="U325" s="88">
        <f t="array" ref="U325">IF(S325:S632="",0, INDEX(Herbs!A:A,MATCH(S325,Herbs!B:B,0)))</f>
        <v>0</v>
      </c>
      <c r="V325" s="89" t="str">
        <f t="array" ref="V325">IF(S325="","", SWITCH(INDEX(Herbs!$A:$A,MATCH(S325,Herbs!$B:$B,0)),1,1,2,3,3,9,4,36,5,180,6,1080,0)*R325)</f>
        <v/>
      </c>
      <c r="W325" s="90" t="str">
        <f t="array" ref="W325">IF(S325="","",INDEX(Herbs!$E:$E,MATCH(S325,Herbs!$B:$B,0)))</f>
        <v/>
      </c>
    </row>
    <row r="326" ht="41.25" customHeight="1">
      <c r="C326" s="75"/>
      <c r="D326" s="85" t="str">
        <f>C323</f>
        <v>Flashburn Elixir</v>
      </c>
      <c r="E326" s="73" t="s">
        <v>325</v>
      </c>
      <c r="F326" s="89"/>
      <c r="G326" s="91"/>
      <c r="H326" s="88" t="str">
        <f t="array" ref="H326">IF(G326="","",INDEX(Herbs!$J:$J,MATCH(G326,Herbs!$B:$B,0)))</f>
        <v/>
      </c>
      <c r="I326" s="13">
        <f t="array" ref="I326">IF(G326:G632="",0, INDEX(Herbs!A:A,MATCH(G326,Herbs!B:B,0)))</f>
        <v>0</v>
      </c>
      <c r="J326" s="89" t="str">
        <f t="array" ref="J326">IF(G326="","", SWITCH(INDEX(Herbs!$A:$A,MATCH(G326,Herbs!$B:$B,0)),1,1,2,3,3,9,4,36,5,180,6,1080,0)*F326)</f>
        <v/>
      </c>
      <c r="K326" s="90" t="str">
        <f t="array" ref="K326">IF(G326="","",INDEX(Herbs!$E:$E,MATCH(G326,Herbs!$B:$B,0)))</f>
        <v/>
      </c>
      <c r="L326" s="89"/>
      <c r="M326" s="91"/>
      <c r="N326" s="88" t="str">
        <f t="array" ref="N326">IF(M326="","",INDEX(Herbs!$J:$J,MATCH(M326,Herbs!$B:$B,0)))</f>
        <v/>
      </c>
      <c r="O326" s="88">
        <f t="array" ref="O326">IF(M326:M632="",0, INDEX(Herbs!A:A,MATCH(M326,Herbs!B:B,0)))</f>
        <v>0</v>
      </c>
      <c r="P326" s="89" t="str">
        <f t="array" ref="P326">IF(M326="","", SWITCH(INDEX(Herbs!$A:$A,MATCH(M326,Herbs!$B:$B,0)),1,1,2,3,3,9,4,36,5,180,6,1080,0)*L326)</f>
        <v/>
      </c>
      <c r="Q326" s="90" t="str">
        <f t="array" ref="Q326">IF(M326="","",INDEX(Herbs!$E:$E,MATCH(M326,Herbs!$B:$B,0)))</f>
        <v/>
      </c>
      <c r="R326" s="89"/>
      <c r="S326" s="91"/>
      <c r="T326" s="88" t="str">
        <f t="array" ref="T326">IF(S326="","",INDEX(Herbs!$J:$J,MATCH(S326,Herbs!$B:$B,0)))</f>
        <v/>
      </c>
      <c r="U326" s="88">
        <f t="array" ref="U326">IF(S326:S632="",0, INDEX(Herbs!A:A,MATCH(S326,Herbs!B:B,0)))</f>
        <v>0</v>
      </c>
      <c r="V326" s="89" t="str">
        <f t="array" ref="V326">IF(S326="","", SWITCH(INDEX(Herbs!$A:$A,MATCH(S326,Herbs!$B:$B,0)),1,1,2,3,3,9,4,36,5,180,6,1080,0)*R326)</f>
        <v/>
      </c>
      <c r="W326" s="90" t="str">
        <f t="array" ref="W326">IF(S326="","",INDEX(Herbs!$E:$E,MATCH(S326,Herbs!$B:$B,0)))</f>
        <v/>
      </c>
    </row>
    <row r="327" ht="41.25" customHeight="1">
      <c r="A327" s="92"/>
      <c r="B327" s="92"/>
      <c r="C327" s="93"/>
      <c r="D327" s="94" t="str">
        <f>C323</f>
        <v>Flashburn Elixir</v>
      </c>
      <c r="E327" s="95" t="s">
        <v>326</v>
      </c>
      <c r="F327" s="96">
        <v>1.0</v>
      </c>
      <c r="G327" s="97" t="s">
        <v>344</v>
      </c>
      <c r="H327" s="98" t="str">
        <f t="array" ref="H327">IF(G327="","",INDEX(Herbs!$J:$J,MATCH(G327,Herbs!$B:$B,0)))</f>
        <v/>
      </c>
      <c r="I327" s="99">
        <f t="array" ref="I327">IF(G327:G632="",0, INDEX(Herbs!A:A,MATCH(G327,Herbs!B:B,0)))</f>
        <v>2</v>
      </c>
      <c r="J327" s="100">
        <f t="array" ref="J327">IF(G327="","", SWITCH(INDEX(Herbs!$A:$A,MATCH(G327,Herbs!$B:$B,0)),1,1,2,3,3,9,4,36,5,180,6,1080,0)*F327)</f>
        <v>3</v>
      </c>
      <c r="K327" s="101" t="str">
        <f t="array" ref="K327">IF(G327="","",INDEX(Herbs!$G:$G,MATCH(G327,Herbs!$B:$B,0)))</f>
        <v>Cold</v>
      </c>
      <c r="L327" s="100"/>
      <c r="M327" s="97"/>
      <c r="N327" s="98" t="str">
        <f t="array" ref="N327">IF(M327="","",INDEX(Herbs!$J:$J,MATCH(M327,Herbs!$B:$B,0)))</f>
        <v/>
      </c>
      <c r="O327" s="98">
        <f t="array" ref="O327">IF(M327:M632="",0, INDEX(Herbs!A:A,MATCH(M327,Herbs!B:B,0)))</f>
        <v>0</v>
      </c>
      <c r="P327" s="100" t="str">
        <f t="array" ref="P327">IF(M327="","", SWITCH(INDEX(Herbs!$A:$A,MATCH(M327,Herbs!$B:$B,0)),1,1,2,3,3,9,4,36,5,180,6,1080,0)*L327)</f>
        <v/>
      </c>
      <c r="Q327" s="101" t="str">
        <f t="array" ref="Q327">IF(M327="","",INDEX(Herbs!$G:$G,MATCH(M327,Herbs!$B:$B,0)))</f>
        <v/>
      </c>
      <c r="R327" s="100"/>
      <c r="S327" s="97"/>
      <c r="T327" s="98" t="str">
        <f t="array" ref="T327">IF(S327="","",INDEX(Herbs!$J:$J,MATCH(S327,Herbs!$B:$B,0)))</f>
        <v/>
      </c>
      <c r="U327" s="98">
        <f t="array" ref="U327">IF(S327:S632="",0, INDEX(Herbs!A:A,MATCH(S327,Herbs!B:B,0)))</f>
        <v>0</v>
      </c>
      <c r="V327" s="100" t="str">
        <f t="array" ref="V327">IF(S327="","", SWITCH(INDEX(Herbs!$A:$A,MATCH(S327,Herbs!$B:$B,0)),1,1,2,3,3,9,4,36,5,180,6,1080,0)*R327)</f>
        <v/>
      </c>
      <c r="W327" s="101" t="str">
        <f t="array" ref="W327">IF(S327="","",INDEX(Herbs!$G:$G,MATCH(S327,Herbs!$B:$B,0)))</f>
        <v/>
      </c>
    </row>
    <row r="328" ht="41.25" customHeight="1">
      <c r="A328" s="82" t="s">
        <v>65</v>
      </c>
      <c r="B328" s="83">
        <v>2.0</v>
      </c>
      <c r="C328" s="84" t="s">
        <v>71</v>
      </c>
      <c r="D328" s="85" t="str">
        <f>C328</f>
        <v>Cliffrend Elixir</v>
      </c>
      <c r="E328" s="85" t="s">
        <v>320</v>
      </c>
      <c r="F328" s="86">
        <v>3.0</v>
      </c>
      <c r="G328" s="87" t="s">
        <v>321</v>
      </c>
      <c r="H328" s="88" t="str">
        <f t="array" ref="H328">IF(G328="","",INDEX(Herbs!$J:$J,MATCH(G328,Herbs!$B:$B,0)))</f>
        <v/>
      </c>
      <c r="I328" s="13">
        <f t="array" ref="I328">IF(G328:G632="",0, INDEX(Herbs!A:A,MATCH(G328,Herbs!B:B,0)))</f>
        <v>2</v>
      </c>
      <c r="J328" s="89">
        <f t="array" ref="J328">IF(G328="","", SWITCH(INDEX(Herbs!$A:$A,MATCH(G328,Herbs!$B:$B,0)),1,1,2,3,3,9,4,36,5,180,6,1080,0)*F328)</f>
        <v>9</v>
      </c>
      <c r="K328" s="90" t="str">
        <f t="array" ref="K328">IF(G328="","",INDEX(Herbs!$C:$C,MATCH(G328,Herbs!$B:$B,0)))</f>
        <v>Agitating</v>
      </c>
      <c r="L328" s="89"/>
      <c r="M328" s="91"/>
      <c r="N328" s="88" t="str">
        <f t="array" ref="N328">IF(M328="","",INDEX(Herbs!$J:$J,MATCH(M328,Herbs!$B:$B,0)))</f>
        <v/>
      </c>
      <c r="O328" s="88">
        <f t="array" ref="O328">IF(M328:M632="",0, INDEX(Herbs!A:A,MATCH(M328,Herbs!B:B,0)))</f>
        <v>0</v>
      </c>
      <c r="P328" s="89" t="str">
        <f t="array" ref="P328">IF(M328="","", SWITCH(INDEX(Herbs!$A:$A,MATCH(M328,Herbs!$B:$B,0)),1,1,2,3,3,9,4,36,5,180,6,1080,0)*L328)</f>
        <v/>
      </c>
      <c r="Q328" s="90" t="str">
        <f t="array" ref="Q328">IF(M328="","",INDEX(Herbs!$C:$C,MATCH(M328,Herbs!$B:$B,0)))</f>
        <v/>
      </c>
      <c r="R328" s="89"/>
      <c r="S328" s="91"/>
      <c r="T328" s="88" t="str">
        <f t="array" ref="T328">IF(S328="","",INDEX(Herbs!$J:$J,MATCH(S328,Herbs!$B:$B,0)))</f>
        <v/>
      </c>
      <c r="U328" s="88">
        <f t="array" ref="U328">IF(S328:S632="",0, INDEX(Herbs!A:A,MATCH(S328,Herbs!B:B,0)))</f>
        <v>0</v>
      </c>
      <c r="V328" s="89" t="str">
        <f t="array" ref="V328">IF(S328="","", SWITCH(INDEX(Herbs!$A:$A,MATCH(S328,Herbs!$B:$B,0)),1,1,2,3,3,9,4,36,5,180,6,1080,0)*R328)</f>
        <v/>
      </c>
      <c r="W328" s="90" t="str">
        <f t="array" ref="W328">IF(S328="","",INDEX(Herbs!$C:$C,MATCH(S328,Herbs!$B:$B,0)))</f>
        <v/>
      </c>
    </row>
    <row r="329" ht="41.25" customHeight="1">
      <c r="C329" s="75"/>
      <c r="D329" s="85" t="str">
        <f>C328</f>
        <v>Cliffrend Elixir</v>
      </c>
      <c r="E329" s="85" t="s">
        <v>322</v>
      </c>
      <c r="F329" s="89"/>
      <c r="G329" s="91"/>
      <c r="H329" s="88" t="str">
        <f t="array" ref="H329">IF(G329="","",INDEX(Herbs!$J:$J,MATCH(G329,Herbs!$B:$B,0)))</f>
        <v/>
      </c>
      <c r="I329" s="13">
        <f t="array" ref="I329">IF(G329:G632="",0, INDEX(Herbs!A:A,MATCH(G329,Herbs!B:B,0)))</f>
        <v>0</v>
      </c>
      <c r="J329" s="89" t="str">
        <f t="array" ref="J329">IF(G329="","", SWITCH(INDEX(Herbs!$A:$A,MATCH(G329,Herbs!$B:$B,0)),1,1,2,3,3,9,4,36,5,180,6,1080,0)*F329)</f>
        <v/>
      </c>
      <c r="K329" s="90" t="str">
        <f t="array" ref="K329">IF(G329="","",INDEX(Herbs!$C:$C,MATCH(G329,Herbs!$B:$B,0)))</f>
        <v/>
      </c>
      <c r="L329" s="89"/>
      <c r="M329" s="91"/>
      <c r="N329" s="88" t="str">
        <f t="array" ref="N329">IF(M329="","",INDEX(Herbs!$J:$J,MATCH(M329,Herbs!$B:$B,0)))</f>
        <v/>
      </c>
      <c r="O329" s="88">
        <f t="array" ref="O329">IF(M329:M632="",0, INDEX(Herbs!A:A,MATCH(M329,Herbs!B:B,0)))</f>
        <v>0</v>
      </c>
      <c r="P329" s="89" t="str">
        <f t="array" ref="P329">IF(M329="","", SWITCH(INDEX(Herbs!$A:$A,MATCH(M329,Herbs!$B:$B,0)),1,1,2,3,3,9,4,36,5,180,6,1080,0)*L329)</f>
        <v/>
      </c>
      <c r="Q329" s="90" t="str">
        <f t="array" ref="Q329">IF(M329="","",INDEX(Herbs!$C:$C,MATCH(M329,Herbs!$B:$B,0)))</f>
        <v/>
      </c>
      <c r="R329" s="89"/>
      <c r="S329" s="91"/>
      <c r="T329" s="88" t="str">
        <f t="array" ref="T329">IF(S329="","",INDEX(Herbs!$J:$J,MATCH(S329,Herbs!$B:$B,0)))</f>
        <v/>
      </c>
      <c r="U329" s="88">
        <f t="array" ref="U329">IF(S329:S632="",0, INDEX(Herbs!A:A,MATCH(S329,Herbs!B:B,0)))</f>
        <v>0</v>
      </c>
      <c r="V329" s="89" t="str">
        <f t="array" ref="V329">IF(S329="","", SWITCH(INDEX(Herbs!$A:$A,MATCH(S329,Herbs!$B:$B,0)),1,1,2,3,3,9,4,36,5,180,6,1080,0)*R329)</f>
        <v/>
      </c>
      <c r="W329" s="90" t="str">
        <f t="array" ref="W329">IF(S329="","",INDEX(Herbs!$C:$C,MATCH(S329,Herbs!$B:$B,0)))</f>
        <v/>
      </c>
    </row>
    <row r="330" ht="41.25" customHeight="1">
      <c r="C330" s="75"/>
      <c r="D330" s="85" t="str">
        <f>C328</f>
        <v>Cliffrend Elixir</v>
      </c>
      <c r="E330" s="73" t="s">
        <v>323</v>
      </c>
      <c r="F330" s="86">
        <v>2.0</v>
      </c>
      <c r="G330" s="87" t="s">
        <v>342</v>
      </c>
      <c r="H330" s="88" t="str">
        <f t="array" ref="H330">IF(G330="","",INDEX(Herbs!$J:$J,MATCH(G330,Herbs!$B:$B,0)))</f>
        <v/>
      </c>
      <c r="I330" s="13">
        <f t="array" ref="I330">IF(G330:G632="",0, INDEX(Herbs!A:A,MATCH(G330,Herbs!B:B,0)))</f>
        <v>2</v>
      </c>
      <c r="J330" s="89">
        <f t="array" ref="J330">IF(G330="","", SWITCH(INDEX(Herbs!$A:$A,MATCH(G330,Herbs!$B:$B,0)),1,1,2,3,3,9,4,36,5,180,6,1080,0)*F330)</f>
        <v>6</v>
      </c>
      <c r="K330" s="90" t="str">
        <f t="array" ref="K330">IF(G330="","",INDEX(Herbs!$E:$E,MATCH(G330,Herbs!$B:$B,0)))</f>
        <v>Earth</v>
      </c>
      <c r="L330" s="89"/>
      <c r="M330" s="91"/>
      <c r="N330" s="88" t="str">
        <f t="array" ref="N330">IF(M330="","",INDEX(Herbs!$J:$J,MATCH(M330,Herbs!$B:$B,0)))</f>
        <v/>
      </c>
      <c r="O330" s="88">
        <f t="array" ref="O330">IF(M330:M632="",0, INDEX(Herbs!A:A,MATCH(M330,Herbs!B:B,0)))</f>
        <v>0</v>
      </c>
      <c r="P330" s="89" t="str">
        <f t="array" ref="P330">IF(M330="","", SWITCH(INDEX(Herbs!$A:$A,MATCH(M330,Herbs!$B:$B,0)),1,1,2,3,3,9,4,36,5,180,6,1080,0)*L330)</f>
        <v/>
      </c>
      <c r="Q330" s="90" t="str">
        <f t="array" ref="Q330">IF(M330="","",INDEX(Herbs!$E:$E,MATCH(M330,Herbs!$B:$B,0)))</f>
        <v/>
      </c>
      <c r="R330" s="89"/>
      <c r="S330" s="91"/>
      <c r="T330" s="88" t="str">
        <f t="array" ref="T330">IF(S330="","",INDEX(Herbs!$J:$J,MATCH(S330,Herbs!$B:$B,0)))</f>
        <v/>
      </c>
      <c r="U330" s="88">
        <f t="array" ref="U330">IF(S330:S632="",0, INDEX(Herbs!A:A,MATCH(S330,Herbs!B:B,0)))</f>
        <v>0</v>
      </c>
      <c r="V330" s="89" t="str">
        <f t="array" ref="V330">IF(S330="","", SWITCH(INDEX(Herbs!$A:$A,MATCH(S330,Herbs!$B:$B,0)),1,1,2,3,3,9,4,36,5,180,6,1080,0)*R330)</f>
        <v/>
      </c>
      <c r="W330" s="90" t="str">
        <f t="array" ref="W330">IF(S330="","",INDEX(Herbs!$E:$E,MATCH(S330,Herbs!$B:$B,0)))</f>
        <v/>
      </c>
    </row>
    <row r="331" ht="41.25" customHeight="1">
      <c r="C331" s="75"/>
      <c r="D331" s="85" t="str">
        <f>C328</f>
        <v>Cliffrend Elixir</v>
      </c>
      <c r="E331" s="73" t="s">
        <v>325</v>
      </c>
      <c r="F331" s="89"/>
      <c r="G331" s="91"/>
      <c r="H331" s="88" t="str">
        <f t="array" ref="H331">IF(G331="","",INDEX(Herbs!$J:$J,MATCH(G331,Herbs!$B:$B,0)))</f>
        <v/>
      </c>
      <c r="I331" s="13">
        <f t="array" ref="I331">IF(G331:G632="",0, INDEX(Herbs!A:A,MATCH(G331,Herbs!B:B,0)))</f>
        <v>0</v>
      </c>
      <c r="J331" s="89" t="str">
        <f t="array" ref="J331">IF(G331="","", SWITCH(INDEX(Herbs!$A:$A,MATCH(G331,Herbs!$B:$B,0)),1,1,2,3,3,9,4,36,5,180,6,1080,0)*F331)</f>
        <v/>
      </c>
      <c r="K331" s="90" t="str">
        <f t="array" ref="K331">IF(G331="","",INDEX(Herbs!$E:$E,MATCH(G331,Herbs!$B:$B,0)))</f>
        <v/>
      </c>
      <c r="L331" s="89"/>
      <c r="M331" s="91"/>
      <c r="N331" s="88" t="str">
        <f t="array" ref="N331">IF(M331="","",INDEX(Herbs!$J:$J,MATCH(M331,Herbs!$B:$B,0)))</f>
        <v/>
      </c>
      <c r="O331" s="88">
        <f t="array" ref="O331">IF(M331:M632="",0, INDEX(Herbs!A:A,MATCH(M331,Herbs!B:B,0)))</f>
        <v>0</v>
      </c>
      <c r="P331" s="89" t="str">
        <f t="array" ref="P331">IF(M331="","", SWITCH(INDEX(Herbs!$A:$A,MATCH(M331,Herbs!$B:$B,0)),1,1,2,3,3,9,4,36,5,180,6,1080,0)*L331)</f>
        <v/>
      </c>
      <c r="Q331" s="90" t="str">
        <f t="array" ref="Q331">IF(M331="","",INDEX(Herbs!$E:$E,MATCH(M331,Herbs!$B:$B,0)))</f>
        <v/>
      </c>
      <c r="R331" s="89"/>
      <c r="S331" s="91"/>
      <c r="T331" s="88" t="str">
        <f t="array" ref="T331">IF(S331="","",INDEX(Herbs!$J:$J,MATCH(S331,Herbs!$B:$B,0)))</f>
        <v/>
      </c>
      <c r="U331" s="88">
        <f t="array" ref="U331">IF(S331:S632="",0, INDEX(Herbs!A:A,MATCH(S331,Herbs!B:B,0)))</f>
        <v>0</v>
      </c>
      <c r="V331" s="89" t="str">
        <f t="array" ref="V331">IF(S331="","", SWITCH(INDEX(Herbs!$A:$A,MATCH(S331,Herbs!$B:$B,0)),1,1,2,3,3,9,4,36,5,180,6,1080,0)*R331)</f>
        <v/>
      </c>
      <c r="W331" s="90" t="str">
        <f t="array" ref="W331">IF(S331="","",INDEX(Herbs!$E:$E,MATCH(S331,Herbs!$B:$B,0)))</f>
        <v/>
      </c>
    </row>
    <row r="332" ht="41.25" customHeight="1">
      <c r="A332" s="92"/>
      <c r="B332" s="92"/>
      <c r="C332" s="93"/>
      <c r="D332" s="94" t="str">
        <f>C328</f>
        <v>Cliffrend Elixir</v>
      </c>
      <c r="E332" s="95" t="s">
        <v>326</v>
      </c>
      <c r="F332" s="96">
        <v>1.0</v>
      </c>
      <c r="G332" s="97" t="s">
        <v>352</v>
      </c>
      <c r="H332" s="98" t="str">
        <f t="array" ref="H332">IF(G332="","",INDEX(Herbs!$J:$J,MATCH(G332,Herbs!$B:$B,0)))</f>
        <v/>
      </c>
      <c r="I332" s="99">
        <f t="array" ref="I332">IF(G332:G632="",0, INDEX(Herbs!A:A,MATCH(G332,Herbs!B:B,0)))</f>
        <v>2</v>
      </c>
      <c r="J332" s="100">
        <f t="array" ref="J332">IF(G332="","", SWITCH(INDEX(Herbs!$A:$A,MATCH(G332,Herbs!$B:$B,0)),1,1,2,3,3,9,4,36,5,180,6,1080,0)*F332)</f>
        <v>3</v>
      </c>
      <c r="K332" s="101" t="str">
        <f t="array" ref="K332">IF(G332="","",INDEX(Herbs!$G:$G,MATCH(G332,Herbs!$B:$B,0)))</f>
        <v>Cold</v>
      </c>
      <c r="L332" s="100"/>
      <c r="M332" s="97"/>
      <c r="N332" s="98" t="str">
        <f t="array" ref="N332">IF(M332="","",INDEX(Herbs!$J:$J,MATCH(M332,Herbs!$B:$B,0)))</f>
        <v/>
      </c>
      <c r="O332" s="98">
        <f t="array" ref="O332">IF(M332:M632="",0, INDEX(Herbs!A:A,MATCH(M332,Herbs!B:B,0)))</f>
        <v>0</v>
      </c>
      <c r="P332" s="100" t="str">
        <f t="array" ref="P332">IF(M332="","", SWITCH(INDEX(Herbs!$A:$A,MATCH(M332,Herbs!$B:$B,0)),1,1,2,3,3,9,4,36,5,180,6,1080,0)*L332)</f>
        <v/>
      </c>
      <c r="Q332" s="101" t="str">
        <f t="array" ref="Q332">IF(M332="","",INDEX(Herbs!$G:$G,MATCH(M332,Herbs!$B:$B,0)))</f>
        <v/>
      </c>
      <c r="R332" s="100"/>
      <c r="S332" s="97"/>
      <c r="T332" s="98" t="str">
        <f t="array" ref="T332">IF(S332="","",INDEX(Herbs!$J:$J,MATCH(S332,Herbs!$B:$B,0)))</f>
        <v/>
      </c>
      <c r="U332" s="98">
        <f t="array" ref="U332">IF(S332:S632="",0, INDEX(Herbs!A:A,MATCH(S332,Herbs!B:B,0)))</f>
        <v>0</v>
      </c>
      <c r="V332" s="100" t="str">
        <f t="array" ref="V332">IF(S332="","", SWITCH(INDEX(Herbs!$A:$A,MATCH(S332,Herbs!$B:$B,0)),1,1,2,3,3,9,4,36,5,180,6,1080,0)*R332)</f>
        <v/>
      </c>
      <c r="W332" s="101" t="str">
        <f t="array" ref="W332">IF(S332="","",INDEX(Herbs!$G:$G,MATCH(S332,Herbs!$B:$B,0)))</f>
        <v/>
      </c>
    </row>
    <row r="333" ht="41.25" customHeight="1">
      <c r="A333" s="82" t="s">
        <v>65</v>
      </c>
      <c r="B333" s="83">
        <v>3.0</v>
      </c>
      <c r="C333" s="84" t="s">
        <v>79</v>
      </c>
      <c r="D333" s="85" t="str">
        <f>C333</f>
        <v>Truesteel Elixir</v>
      </c>
      <c r="E333" s="85" t="s">
        <v>320</v>
      </c>
      <c r="F333" s="86">
        <v>1.0</v>
      </c>
      <c r="G333" s="87" t="s">
        <v>353</v>
      </c>
      <c r="H333" s="88" t="str">
        <f t="array" ref="H333">IF(G333="","",INDEX(Herbs!$J:$J,MATCH(G333,Herbs!$B:$B,0)))</f>
        <v/>
      </c>
      <c r="I333" s="13">
        <f t="array" ref="I333">IF(G333:G632="",0, INDEX(Herbs!A:A,MATCH(G333,Herbs!B:B,0)))</f>
        <v>3</v>
      </c>
      <c r="J333" s="89">
        <f t="array" ref="J333">IF(G333="","", SWITCH(INDEX(Herbs!$A:$A,MATCH(G333,Herbs!$B:$B,0)),1,1,2,3,3,9,4,36,5,180,6,1080,0)*F333)</f>
        <v>9</v>
      </c>
      <c r="K333" s="90" t="str">
        <f t="array" ref="K333">IF(G333="","",INDEX(Herbs!$C:$C,MATCH(G333,Herbs!$B:$B,0)))</f>
        <v>Agitating</v>
      </c>
      <c r="L333" s="89"/>
      <c r="M333" s="91"/>
      <c r="N333" s="88" t="str">
        <f t="array" ref="N333">IF(M333="","",INDEX(Herbs!$J:$J,MATCH(M333,Herbs!$B:$B,0)))</f>
        <v/>
      </c>
      <c r="O333" s="88">
        <f t="array" ref="O333">IF(M333:M632="",0, INDEX(Herbs!A:A,MATCH(M333,Herbs!B:B,0)))</f>
        <v>0</v>
      </c>
      <c r="P333" s="89" t="str">
        <f t="array" ref="P333">IF(M333="","", SWITCH(INDEX(Herbs!$A:$A,MATCH(M333,Herbs!$B:$B,0)),1,1,2,3,3,9,4,36,5,180,6,1080,0)*L333)</f>
        <v/>
      </c>
      <c r="Q333" s="90" t="str">
        <f t="array" ref="Q333">IF(M333="","",INDEX(Herbs!$C:$C,MATCH(M333,Herbs!$B:$B,0)))</f>
        <v/>
      </c>
      <c r="R333" s="89"/>
      <c r="S333" s="91"/>
      <c r="T333" s="88" t="str">
        <f t="array" ref="T333">IF(S333="","",INDEX(Herbs!$J:$J,MATCH(S333,Herbs!$B:$B,0)))</f>
        <v/>
      </c>
      <c r="U333" s="88">
        <f t="array" ref="U333">IF(S333:S632="",0, INDEX(Herbs!A:A,MATCH(S333,Herbs!B:B,0)))</f>
        <v>0</v>
      </c>
      <c r="V333" s="89" t="str">
        <f t="array" ref="V333">IF(S333="","", SWITCH(INDEX(Herbs!$A:$A,MATCH(S333,Herbs!$B:$B,0)),1,1,2,3,3,9,4,36,5,180,6,1080,0)*R333)</f>
        <v/>
      </c>
      <c r="W333" s="90" t="str">
        <f t="array" ref="W333">IF(S333="","",INDEX(Herbs!$C:$C,MATCH(S333,Herbs!$B:$B,0)))</f>
        <v/>
      </c>
    </row>
    <row r="334" ht="41.25" customHeight="1">
      <c r="C334" s="75"/>
      <c r="D334" s="85" t="str">
        <f>C333</f>
        <v>Truesteel Elixir</v>
      </c>
      <c r="E334" s="85" t="s">
        <v>322</v>
      </c>
      <c r="F334" s="89"/>
      <c r="G334" s="91"/>
      <c r="H334" s="88" t="str">
        <f t="array" ref="H334">IF(G334="","",INDEX(Herbs!$J:$J,MATCH(G334,Herbs!$B:$B,0)))</f>
        <v/>
      </c>
      <c r="I334" s="13">
        <f t="array" ref="I334">IF(G334:G632="",0, INDEX(Herbs!A:A,MATCH(G334,Herbs!B:B,0)))</f>
        <v>0</v>
      </c>
      <c r="J334" s="89" t="str">
        <f t="array" ref="J334">IF(G334="","", SWITCH(INDEX(Herbs!$A:$A,MATCH(G334,Herbs!$B:$B,0)),1,1,2,3,3,9,4,36,5,180,6,1080,0)*F334)</f>
        <v/>
      </c>
      <c r="K334" s="90" t="str">
        <f t="array" ref="K334">IF(G334="","",INDEX(Herbs!$C:$C,MATCH(G334,Herbs!$B:$B,0)))</f>
        <v/>
      </c>
      <c r="L334" s="89"/>
      <c r="M334" s="91"/>
      <c r="N334" s="88" t="str">
        <f t="array" ref="N334">IF(M334="","",INDEX(Herbs!$J:$J,MATCH(M334,Herbs!$B:$B,0)))</f>
        <v/>
      </c>
      <c r="O334" s="88">
        <f t="array" ref="O334">IF(M334:M632="",0, INDEX(Herbs!A:A,MATCH(M334,Herbs!B:B,0)))</f>
        <v>0</v>
      </c>
      <c r="P334" s="89" t="str">
        <f t="array" ref="P334">IF(M334="","", SWITCH(INDEX(Herbs!$A:$A,MATCH(M334,Herbs!$B:$B,0)),1,1,2,3,3,9,4,36,5,180,6,1080,0)*L334)</f>
        <v/>
      </c>
      <c r="Q334" s="90" t="str">
        <f t="array" ref="Q334">IF(M334="","",INDEX(Herbs!$C:$C,MATCH(M334,Herbs!$B:$B,0)))</f>
        <v/>
      </c>
      <c r="R334" s="89"/>
      <c r="S334" s="91"/>
      <c r="T334" s="88" t="str">
        <f t="array" ref="T334">IF(S334="","",INDEX(Herbs!$J:$J,MATCH(S334,Herbs!$B:$B,0)))</f>
        <v/>
      </c>
      <c r="U334" s="88">
        <f t="array" ref="U334">IF(S334:S632="",0, INDEX(Herbs!A:A,MATCH(S334,Herbs!B:B,0)))</f>
        <v>0</v>
      </c>
      <c r="V334" s="89" t="str">
        <f t="array" ref="V334">IF(S334="","", SWITCH(INDEX(Herbs!$A:$A,MATCH(S334,Herbs!$B:$B,0)),1,1,2,3,3,9,4,36,5,180,6,1080,0)*R334)</f>
        <v/>
      </c>
      <c r="W334" s="90" t="str">
        <f t="array" ref="W334">IF(S334="","",INDEX(Herbs!$C:$C,MATCH(S334,Herbs!$B:$B,0)))</f>
        <v/>
      </c>
    </row>
    <row r="335" ht="41.25" customHeight="1">
      <c r="C335" s="75"/>
      <c r="D335" s="85" t="str">
        <f>C333</f>
        <v>Truesteel Elixir</v>
      </c>
      <c r="E335" s="73" t="s">
        <v>323</v>
      </c>
      <c r="F335" s="86">
        <v>1.0</v>
      </c>
      <c r="G335" s="87" t="s">
        <v>335</v>
      </c>
      <c r="H335" s="88" t="str">
        <f t="array" ref="H335">IF(G335="","",INDEX(Herbs!$J:$J,MATCH(G335,Herbs!$B:$B,0)))</f>
        <v/>
      </c>
      <c r="I335" s="13">
        <f t="array" ref="I335">IF(G335:G632="",0, INDEX(Herbs!A:A,MATCH(G335,Herbs!B:B,0)))</f>
        <v>3</v>
      </c>
      <c r="J335" s="89">
        <f t="array" ref="J335">IF(G335="","", SWITCH(INDEX(Herbs!$A:$A,MATCH(G335,Herbs!$B:$B,0)),1,1,2,3,3,9,4,36,5,180,6,1080,0)*F335)</f>
        <v>9</v>
      </c>
      <c r="K335" s="90" t="str">
        <f t="array" ref="K335">IF(G335="","",INDEX(Herbs!$E:$E,MATCH(G335,Herbs!$B:$B,0)))</f>
        <v>Metal</v>
      </c>
      <c r="L335" s="89"/>
      <c r="M335" s="91"/>
      <c r="N335" s="88" t="str">
        <f t="array" ref="N335">IF(M335="","",INDEX(Herbs!$J:$J,MATCH(M335,Herbs!$B:$B,0)))</f>
        <v/>
      </c>
      <c r="O335" s="88">
        <f t="array" ref="O335">IF(M335:M632="",0, INDEX(Herbs!A:A,MATCH(M335,Herbs!B:B,0)))</f>
        <v>0</v>
      </c>
      <c r="P335" s="89" t="str">
        <f t="array" ref="P335">IF(M335="","", SWITCH(INDEX(Herbs!$A:$A,MATCH(M335,Herbs!$B:$B,0)),1,1,2,3,3,9,4,36,5,180,6,1080,0)*L335)</f>
        <v/>
      </c>
      <c r="Q335" s="90" t="str">
        <f t="array" ref="Q335">IF(M335="","",INDEX(Herbs!$E:$E,MATCH(M335,Herbs!$B:$B,0)))</f>
        <v/>
      </c>
      <c r="R335" s="89"/>
      <c r="S335" s="91"/>
      <c r="T335" s="88" t="str">
        <f t="array" ref="T335">IF(S335="","",INDEX(Herbs!$J:$J,MATCH(S335,Herbs!$B:$B,0)))</f>
        <v/>
      </c>
      <c r="U335" s="88">
        <f t="array" ref="U335">IF(S335:S632="",0, INDEX(Herbs!A:A,MATCH(S335,Herbs!B:B,0)))</f>
        <v>0</v>
      </c>
      <c r="V335" s="89" t="str">
        <f t="array" ref="V335">IF(S335="","", SWITCH(INDEX(Herbs!$A:$A,MATCH(S335,Herbs!$B:$B,0)),1,1,2,3,3,9,4,36,5,180,6,1080,0)*R335)</f>
        <v/>
      </c>
      <c r="W335" s="90" t="str">
        <f t="array" ref="W335">IF(S335="","",INDEX(Herbs!$E:$E,MATCH(S335,Herbs!$B:$B,0)))</f>
        <v/>
      </c>
    </row>
    <row r="336" ht="41.25" customHeight="1">
      <c r="C336" s="75"/>
      <c r="D336" s="85" t="str">
        <f>C333</f>
        <v>Truesteel Elixir</v>
      </c>
      <c r="E336" s="73" t="s">
        <v>325</v>
      </c>
      <c r="F336" s="86">
        <v>1.0</v>
      </c>
      <c r="G336" s="87" t="s">
        <v>354</v>
      </c>
      <c r="H336" s="88" t="str">
        <f t="array" ref="H336">IF(G336="","",INDEX(Herbs!$J:$J,MATCH(G336,Herbs!$B:$B,0)))</f>
        <v/>
      </c>
      <c r="I336" s="13">
        <f t="array" ref="I336">IF(G336:G632="",0, INDEX(Herbs!A:A,MATCH(G336,Herbs!B:B,0)))</f>
        <v>3</v>
      </c>
      <c r="J336" s="89">
        <f t="array" ref="J336">IF(G336="","", SWITCH(INDEX(Herbs!$A:$A,MATCH(G336,Herbs!$B:$B,0)),1,1,2,3,3,9,4,36,5,180,6,1080,0)*F336)</f>
        <v>9</v>
      </c>
      <c r="K336" s="90" t="str">
        <f t="array" ref="K336">IF(G336="","",INDEX(Herbs!$E:$E,MATCH(G336,Herbs!$B:$B,0)))</f>
        <v>Harmonizing</v>
      </c>
      <c r="L336" s="89"/>
      <c r="M336" s="91"/>
      <c r="N336" s="88" t="str">
        <f t="array" ref="N336">IF(M336="","",INDEX(Herbs!$J:$J,MATCH(M336,Herbs!$B:$B,0)))</f>
        <v/>
      </c>
      <c r="O336" s="88">
        <f t="array" ref="O336">IF(M336:M632="",0, INDEX(Herbs!A:A,MATCH(M336,Herbs!B:B,0)))</f>
        <v>0</v>
      </c>
      <c r="P336" s="89" t="str">
        <f t="array" ref="P336">IF(M336="","", SWITCH(INDEX(Herbs!$A:$A,MATCH(M336,Herbs!$B:$B,0)),1,1,2,3,3,9,4,36,5,180,6,1080,0)*L336)</f>
        <v/>
      </c>
      <c r="Q336" s="90" t="str">
        <f t="array" ref="Q336">IF(M336="","",INDEX(Herbs!$E:$E,MATCH(M336,Herbs!$B:$B,0)))</f>
        <v/>
      </c>
      <c r="R336" s="89"/>
      <c r="S336" s="91"/>
      <c r="T336" s="88" t="str">
        <f t="array" ref="T336">IF(S336="","",INDEX(Herbs!$J:$J,MATCH(S336,Herbs!$B:$B,0)))</f>
        <v/>
      </c>
      <c r="U336" s="88">
        <f t="array" ref="U336">IF(S336:S632="",0, INDEX(Herbs!A:A,MATCH(S336,Herbs!B:B,0)))</f>
        <v>0</v>
      </c>
      <c r="V336" s="89" t="str">
        <f t="array" ref="V336">IF(S336="","", SWITCH(INDEX(Herbs!$A:$A,MATCH(S336,Herbs!$B:$B,0)),1,1,2,3,3,9,4,36,5,180,6,1080,0)*R336)</f>
        <v/>
      </c>
      <c r="W336" s="90" t="str">
        <f t="array" ref="W336">IF(S336="","",INDEX(Herbs!$E:$E,MATCH(S336,Herbs!$B:$B,0)))</f>
        <v/>
      </c>
    </row>
    <row r="337" ht="41.25" customHeight="1">
      <c r="A337" s="92"/>
      <c r="B337" s="92"/>
      <c r="C337" s="93"/>
      <c r="D337" s="94" t="str">
        <f>C333</f>
        <v>Truesteel Elixir</v>
      </c>
      <c r="E337" s="95" t="s">
        <v>326</v>
      </c>
      <c r="F337" s="96">
        <v>1.0</v>
      </c>
      <c r="G337" s="97" t="s">
        <v>351</v>
      </c>
      <c r="H337" s="98" t="str">
        <f t="array" ref="H337">IF(G337="","",INDEX(Herbs!$J:$J,MATCH(G337,Herbs!$B:$B,0)))</f>
        <v/>
      </c>
      <c r="I337" s="99">
        <f t="array" ref="I337">IF(G337:G632="",0, INDEX(Herbs!A:A,MATCH(G337,Herbs!B:B,0)))</f>
        <v>2</v>
      </c>
      <c r="J337" s="100">
        <f t="array" ref="J337">IF(G337="","", SWITCH(INDEX(Herbs!$A:$A,MATCH(G337,Herbs!$B:$B,0)),1,1,2,3,3,9,4,36,5,180,6,1080,0)*F337)</f>
        <v>3</v>
      </c>
      <c r="K337" s="101" t="str">
        <f t="array" ref="K337">IF(G337="","",INDEX(Herbs!$G:$G,MATCH(G337,Herbs!$B:$B,0)))</f>
        <v>Balanced</v>
      </c>
      <c r="L337" s="100"/>
      <c r="M337" s="97"/>
      <c r="N337" s="98" t="str">
        <f t="array" ref="N337">IF(M337="","",INDEX(Herbs!$J:$J,MATCH(M337,Herbs!$B:$B,0)))</f>
        <v/>
      </c>
      <c r="O337" s="98">
        <f t="array" ref="O337">IF(M337:M632="",0, INDEX(Herbs!A:A,MATCH(M337,Herbs!B:B,0)))</f>
        <v>0</v>
      </c>
      <c r="P337" s="100" t="str">
        <f t="array" ref="P337">IF(M337="","", SWITCH(INDEX(Herbs!$A:$A,MATCH(M337,Herbs!$B:$B,0)),1,1,2,3,3,9,4,36,5,180,6,1080,0)*L337)</f>
        <v/>
      </c>
      <c r="Q337" s="101" t="str">
        <f t="array" ref="Q337">IF(M337="","",INDEX(Herbs!$G:$G,MATCH(M337,Herbs!$B:$B,0)))</f>
        <v/>
      </c>
      <c r="R337" s="100"/>
      <c r="S337" s="97"/>
      <c r="T337" s="98" t="str">
        <f t="array" ref="T337">IF(S337="","",INDEX(Herbs!$J:$J,MATCH(S337,Herbs!$B:$B,0)))</f>
        <v/>
      </c>
      <c r="U337" s="98">
        <f t="array" ref="U337">IF(S337:S632="",0, INDEX(Herbs!A:A,MATCH(S337,Herbs!B:B,0)))</f>
        <v>0</v>
      </c>
      <c r="V337" s="100" t="str">
        <f t="array" ref="V337">IF(S337="","", SWITCH(INDEX(Herbs!$A:$A,MATCH(S337,Herbs!$B:$B,0)),1,1,2,3,3,9,4,36,5,180,6,1080,0)*R337)</f>
        <v/>
      </c>
      <c r="W337" s="101" t="str">
        <f t="array" ref="W337">IF(S337="","",INDEX(Herbs!$G:$G,MATCH(S337,Herbs!$B:$B,0)))</f>
        <v/>
      </c>
    </row>
    <row r="338" ht="41.25" customHeight="1">
      <c r="A338" s="82" t="s">
        <v>65</v>
      </c>
      <c r="B338" s="83">
        <v>3.0</v>
      </c>
      <c r="C338" s="84" t="s">
        <v>83</v>
      </c>
      <c r="D338" s="85" t="str">
        <f>C338</f>
        <v>Forestgrove Elixir</v>
      </c>
      <c r="E338" s="85" t="s">
        <v>320</v>
      </c>
      <c r="F338" s="86">
        <v>1.0</v>
      </c>
      <c r="G338" s="87" t="s">
        <v>353</v>
      </c>
      <c r="H338" s="88" t="str">
        <f t="array" ref="H338">IF(G338="","",INDEX(Herbs!$J:$J,MATCH(G338,Herbs!$B:$B,0)))</f>
        <v/>
      </c>
      <c r="I338" s="13">
        <f t="array" ref="I338">IF(G338:G632="",0, INDEX(Herbs!A:A,MATCH(G338,Herbs!B:B,0)))</f>
        <v>3</v>
      </c>
      <c r="J338" s="89">
        <f t="array" ref="J338">IF(G338="","", SWITCH(INDEX(Herbs!$A:$A,MATCH(G338,Herbs!$B:$B,0)),1,1,2,3,3,9,4,36,5,180,6,1080,0)*F338)</f>
        <v>9</v>
      </c>
      <c r="K338" s="90" t="str">
        <f t="array" ref="K338">IF(G338="","",INDEX(Herbs!$C:$C,MATCH(G338,Herbs!$B:$B,0)))</f>
        <v>Agitating</v>
      </c>
      <c r="L338" s="89"/>
      <c r="M338" s="91"/>
      <c r="N338" s="88" t="str">
        <f t="array" ref="N338">IF(M338="","",INDEX(Herbs!$J:$J,MATCH(M338,Herbs!$B:$B,0)))</f>
        <v/>
      </c>
      <c r="O338" s="88">
        <f t="array" ref="O338">IF(M338:M632="",0, INDEX(Herbs!A:A,MATCH(M338,Herbs!B:B,0)))</f>
        <v>0</v>
      </c>
      <c r="P338" s="89" t="str">
        <f t="array" ref="P338">IF(M338="","", SWITCH(INDEX(Herbs!$A:$A,MATCH(M338,Herbs!$B:$B,0)),1,1,2,3,3,9,4,36,5,180,6,1080,0)*L338)</f>
        <v/>
      </c>
      <c r="Q338" s="90" t="str">
        <f t="array" ref="Q338">IF(M338="","",INDEX(Herbs!$C:$C,MATCH(M338,Herbs!$B:$B,0)))</f>
        <v/>
      </c>
      <c r="R338" s="89"/>
      <c r="S338" s="91"/>
      <c r="T338" s="88" t="str">
        <f t="array" ref="T338">IF(S338="","",INDEX(Herbs!$J:$J,MATCH(S338,Herbs!$B:$B,0)))</f>
        <v/>
      </c>
      <c r="U338" s="88">
        <f t="array" ref="U338">IF(S338:S632="",0, INDEX(Herbs!A:A,MATCH(S338,Herbs!B:B,0)))</f>
        <v>0</v>
      </c>
      <c r="V338" s="89" t="str">
        <f t="array" ref="V338">IF(S338="","", SWITCH(INDEX(Herbs!$A:$A,MATCH(S338,Herbs!$B:$B,0)),1,1,2,3,3,9,4,36,5,180,6,1080,0)*R338)</f>
        <v/>
      </c>
      <c r="W338" s="90" t="str">
        <f t="array" ref="W338">IF(S338="","",INDEX(Herbs!$C:$C,MATCH(S338,Herbs!$B:$B,0)))</f>
        <v/>
      </c>
    </row>
    <row r="339" ht="41.25" customHeight="1">
      <c r="C339" s="75"/>
      <c r="D339" s="85" t="str">
        <f>C338</f>
        <v>Forestgrove Elixir</v>
      </c>
      <c r="E339" s="85" t="s">
        <v>322</v>
      </c>
      <c r="F339" s="89"/>
      <c r="G339" s="91"/>
      <c r="H339" s="88" t="str">
        <f t="array" ref="H339">IF(G339="","",INDEX(Herbs!$J:$J,MATCH(G339,Herbs!$B:$B,0)))</f>
        <v/>
      </c>
      <c r="I339" s="13">
        <f t="array" ref="I339">IF(G339:G632="",0, INDEX(Herbs!A:A,MATCH(G339,Herbs!B:B,0)))</f>
        <v>0</v>
      </c>
      <c r="J339" s="89" t="str">
        <f t="array" ref="J339">IF(G339="","", SWITCH(INDEX(Herbs!$A:$A,MATCH(G339,Herbs!$B:$B,0)),1,1,2,3,3,9,4,36,5,180,6,1080,0)*F339)</f>
        <v/>
      </c>
      <c r="K339" s="90" t="str">
        <f t="array" ref="K339">IF(G339="","",INDEX(Herbs!$C:$C,MATCH(G339,Herbs!$B:$B,0)))</f>
        <v/>
      </c>
      <c r="L339" s="89"/>
      <c r="M339" s="91"/>
      <c r="N339" s="88" t="str">
        <f t="array" ref="N339">IF(M339="","",INDEX(Herbs!$J:$J,MATCH(M339,Herbs!$B:$B,0)))</f>
        <v/>
      </c>
      <c r="O339" s="88">
        <f t="array" ref="O339">IF(M339:M632="",0, INDEX(Herbs!A:A,MATCH(M339,Herbs!B:B,0)))</f>
        <v>0</v>
      </c>
      <c r="P339" s="89" t="str">
        <f t="array" ref="P339">IF(M339="","", SWITCH(INDEX(Herbs!$A:$A,MATCH(M339,Herbs!$B:$B,0)),1,1,2,3,3,9,4,36,5,180,6,1080,0)*L339)</f>
        <v/>
      </c>
      <c r="Q339" s="90" t="str">
        <f t="array" ref="Q339">IF(M339="","",INDEX(Herbs!$C:$C,MATCH(M339,Herbs!$B:$B,0)))</f>
        <v/>
      </c>
      <c r="R339" s="89"/>
      <c r="S339" s="91"/>
      <c r="T339" s="88" t="str">
        <f t="array" ref="T339">IF(S339="","",INDEX(Herbs!$J:$J,MATCH(S339,Herbs!$B:$B,0)))</f>
        <v/>
      </c>
      <c r="U339" s="88">
        <f t="array" ref="U339">IF(S339:S632="",0, INDEX(Herbs!A:A,MATCH(S339,Herbs!B:B,0)))</f>
        <v>0</v>
      </c>
      <c r="V339" s="89" t="str">
        <f t="array" ref="V339">IF(S339="","", SWITCH(INDEX(Herbs!$A:$A,MATCH(S339,Herbs!$B:$B,0)),1,1,2,3,3,9,4,36,5,180,6,1080,0)*R339)</f>
        <v/>
      </c>
      <c r="W339" s="90" t="str">
        <f t="array" ref="W339">IF(S339="","",INDEX(Herbs!$C:$C,MATCH(S339,Herbs!$B:$B,0)))</f>
        <v/>
      </c>
    </row>
    <row r="340" ht="41.25" customHeight="1">
      <c r="C340" s="75"/>
      <c r="D340" s="85" t="str">
        <f>C338</f>
        <v>Forestgrove Elixir</v>
      </c>
      <c r="E340" s="73" t="s">
        <v>323</v>
      </c>
      <c r="F340" s="86">
        <v>1.0</v>
      </c>
      <c r="G340" s="87" t="s">
        <v>339</v>
      </c>
      <c r="H340" s="88" t="str">
        <f t="array" ref="H340">IF(G340="","",INDEX(Herbs!$J:$J,MATCH(G340,Herbs!$B:$B,0)))</f>
        <v/>
      </c>
      <c r="I340" s="13">
        <f t="array" ref="I340">IF(G340:G632="",0, INDEX(Herbs!A:A,MATCH(G340,Herbs!B:B,0)))</f>
        <v>3</v>
      </c>
      <c r="J340" s="89">
        <f t="array" ref="J340">IF(G340="","", SWITCH(INDEX(Herbs!$A:$A,MATCH(G340,Herbs!$B:$B,0)),1,1,2,3,3,9,4,36,5,180,6,1080,0)*F340)</f>
        <v>9</v>
      </c>
      <c r="K340" s="90" t="str">
        <f t="array" ref="K340">IF(G340="","",INDEX(Herbs!$E:$E,MATCH(G340,Herbs!$B:$B,0)))</f>
        <v>Wood</v>
      </c>
      <c r="L340" s="89"/>
      <c r="M340" s="91"/>
      <c r="N340" s="88" t="str">
        <f t="array" ref="N340">IF(M340="","",INDEX(Herbs!$J:$J,MATCH(M340,Herbs!$B:$B,0)))</f>
        <v/>
      </c>
      <c r="O340" s="88">
        <f t="array" ref="O340">IF(M340:M632="",0, INDEX(Herbs!A:A,MATCH(M340,Herbs!B:B,0)))</f>
        <v>0</v>
      </c>
      <c r="P340" s="89" t="str">
        <f t="array" ref="P340">IF(M340="","", SWITCH(INDEX(Herbs!$A:$A,MATCH(M340,Herbs!$B:$B,0)),1,1,2,3,3,9,4,36,5,180,6,1080,0)*L340)</f>
        <v/>
      </c>
      <c r="Q340" s="90" t="str">
        <f t="array" ref="Q340">IF(M340="","",INDEX(Herbs!$E:$E,MATCH(M340,Herbs!$B:$B,0)))</f>
        <v/>
      </c>
      <c r="R340" s="89"/>
      <c r="S340" s="91"/>
      <c r="T340" s="88" t="str">
        <f t="array" ref="T340">IF(S340="","",INDEX(Herbs!$J:$J,MATCH(S340,Herbs!$B:$B,0)))</f>
        <v/>
      </c>
      <c r="U340" s="88">
        <f t="array" ref="U340">IF(S340:S632="",0, INDEX(Herbs!A:A,MATCH(S340,Herbs!B:B,0)))</f>
        <v>0</v>
      </c>
      <c r="V340" s="89" t="str">
        <f t="array" ref="V340">IF(S340="","", SWITCH(INDEX(Herbs!$A:$A,MATCH(S340,Herbs!$B:$B,0)),1,1,2,3,3,9,4,36,5,180,6,1080,0)*R340)</f>
        <v/>
      </c>
      <c r="W340" s="90" t="str">
        <f t="array" ref="W340">IF(S340="","",INDEX(Herbs!$E:$E,MATCH(S340,Herbs!$B:$B,0)))</f>
        <v/>
      </c>
    </row>
    <row r="341" ht="41.25" customHeight="1">
      <c r="C341" s="75"/>
      <c r="D341" s="85" t="str">
        <f>C338</f>
        <v>Forestgrove Elixir</v>
      </c>
      <c r="E341" s="73" t="s">
        <v>325</v>
      </c>
      <c r="F341" s="86">
        <v>1.0</v>
      </c>
      <c r="G341" s="87" t="s">
        <v>354</v>
      </c>
      <c r="H341" s="88" t="str">
        <f t="array" ref="H341">IF(G341="","",INDEX(Herbs!$J:$J,MATCH(G341,Herbs!$B:$B,0)))</f>
        <v/>
      </c>
      <c r="I341" s="13">
        <f t="array" ref="I341">IF(G341:G632="",0, INDEX(Herbs!A:A,MATCH(G341,Herbs!B:B,0)))</f>
        <v>3</v>
      </c>
      <c r="J341" s="89">
        <f t="array" ref="J341">IF(G341="","", SWITCH(INDEX(Herbs!$A:$A,MATCH(G341,Herbs!$B:$B,0)),1,1,2,3,3,9,4,36,5,180,6,1080,0)*F341)</f>
        <v>9</v>
      </c>
      <c r="K341" s="90" t="str">
        <f t="array" ref="K341">IF(G341="","",INDEX(Herbs!$E:$E,MATCH(G341,Herbs!$B:$B,0)))</f>
        <v>Harmonizing</v>
      </c>
      <c r="L341" s="89"/>
      <c r="M341" s="91"/>
      <c r="N341" s="88" t="str">
        <f t="array" ref="N341">IF(M341="","",INDEX(Herbs!$J:$J,MATCH(M341,Herbs!$B:$B,0)))</f>
        <v/>
      </c>
      <c r="O341" s="88">
        <f t="array" ref="O341">IF(M341:M632="",0, INDEX(Herbs!A:A,MATCH(M341,Herbs!B:B,0)))</f>
        <v>0</v>
      </c>
      <c r="P341" s="89" t="str">
        <f t="array" ref="P341">IF(M341="","", SWITCH(INDEX(Herbs!$A:$A,MATCH(M341,Herbs!$B:$B,0)),1,1,2,3,3,9,4,36,5,180,6,1080,0)*L341)</f>
        <v/>
      </c>
      <c r="Q341" s="90" t="str">
        <f t="array" ref="Q341">IF(M341="","",INDEX(Herbs!$E:$E,MATCH(M341,Herbs!$B:$B,0)))</f>
        <v/>
      </c>
      <c r="R341" s="89"/>
      <c r="S341" s="91"/>
      <c r="T341" s="88" t="str">
        <f t="array" ref="T341">IF(S341="","",INDEX(Herbs!$J:$J,MATCH(S341,Herbs!$B:$B,0)))</f>
        <v/>
      </c>
      <c r="U341" s="88">
        <f t="array" ref="U341">IF(S341:S632="",0, INDEX(Herbs!A:A,MATCH(S341,Herbs!B:B,0)))</f>
        <v>0</v>
      </c>
      <c r="V341" s="89" t="str">
        <f t="array" ref="V341">IF(S341="","", SWITCH(INDEX(Herbs!$A:$A,MATCH(S341,Herbs!$B:$B,0)),1,1,2,3,3,9,4,36,5,180,6,1080,0)*R341)</f>
        <v/>
      </c>
      <c r="W341" s="90" t="str">
        <f t="array" ref="W341">IF(S341="","",INDEX(Herbs!$E:$E,MATCH(S341,Herbs!$B:$B,0)))</f>
        <v/>
      </c>
    </row>
    <row r="342" ht="41.25" customHeight="1">
      <c r="A342" s="92"/>
      <c r="B342" s="92"/>
      <c r="C342" s="93"/>
      <c r="D342" s="94" t="str">
        <f>C338</f>
        <v>Forestgrove Elixir</v>
      </c>
      <c r="E342" s="95" t="s">
        <v>326</v>
      </c>
      <c r="F342" s="96">
        <v>1.0</v>
      </c>
      <c r="G342" s="97" t="s">
        <v>333</v>
      </c>
      <c r="H342" s="98" t="str">
        <f t="array" ref="H342">IF(G342="","",INDEX(Herbs!$J:$J,MATCH(G342,Herbs!$B:$B,0)))</f>
        <v/>
      </c>
      <c r="I342" s="99">
        <f t="array" ref="I342">IF(G342:G632="",0, INDEX(Herbs!A:A,MATCH(G342,Herbs!B:B,0)))</f>
        <v>2</v>
      </c>
      <c r="J342" s="100">
        <f t="array" ref="J342">IF(G342="","", SWITCH(INDEX(Herbs!$A:$A,MATCH(G342,Herbs!$B:$B,0)),1,1,2,3,3,9,4,36,5,180,6,1080,0)*F342)</f>
        <v>3</v>
      </c>
      <c r="K342" s="101" t="str">
        <f t="array" ref="K342">IF(G342="","",INDEX(Herbs!$G:$G,MATCH(G342,Herbs!$B:$B,0)))</f>
        <v>Heat</v>
      </c>
      <c r="L342" s="100"/>
      <c r="M342" s="97"/>
      <c r="N342" s="98" t="str">
        <f t="array" ref="N342">IF(M342="","",INDEX(Herbs!$J:$J,MATCH(M342,Herbs!$B:$B,0)))</f>
        <v/>
      </c>
      <c r="O342" s="98">
        <f t="array" ref="O342">IF(M342:M632="",0, INDEX(Herbs!A:A,MATCH(M342,Herbs!B:B,0)))</f>
        <v>0</v>
      </c>
      <c r="P342" s="100" t="str">
        <f t="array" ref="P342">IF(M342="","", SWITCH(INDEX(Herbs!$A:$A,MATCH(M342,Herbs!$B:$B,0)),1,1,2,3,3,9,4,36,5,180,6,1080,0)*L342)</f>
        <v/>
      </c>
      <c r="Q342" s="101" t="str">
        <f t="array" ref="Q342">IF(M342="","",INDEX(Herbs!$G:$G,MATCH(M342,Herbs!$B:$B,0)))</f>
        <v/>
      </c>
      <c r="R342" s="100"/>
      <c r="S342" s="97"/>
      <c r="T342" s="98" t="str">
        <f t="array" ref="T342">IF(S342="","",INDEX(Herbs!$J:$J,MATCH(S342,Herbs!$B:$B,0)))</f>
        <v/>
      </c>
      <c r="U342" s="98">
        <f t="array" ref="U342">IF(S342:S632="",0, INDEX(Herbs!A:A,MATCH(S342,Herbs!B:B,0)))</f>
        <v>0</v>
      </c>
      <c r="V342" s="100" t="str">
        <f t="array" ref="V342">IF(S342="","", SWITCH(INDEX(Herbs!$A:$A,MATCH(S342,Herbs!$B:$B,0)),1,1,2,3,3,9,4,36,5,180,6,1080,0)*R342)</f>
        <v/>
      </c>
      <c r="W342" s="101" t="str">
        <f t="array" ref="W342">IF(S342="","",INDEX(Herbs!$G:$G,MATCH(S342,Herbs!$B:$B,0)))</f>
        <v/>
      </c>
    </row>
    <row r="343" ht="41.25" customHeight="1">
      <c r="A343" s="82" t="s">
        <v>65</v>
      </c>
      <c r="B343" s="83">
        <v>3.0</v>
      </c>
      <c r="C343" s="84" t="s">
        <v>81</v>
      </c>
      <c r="D343" s="85" t="str">
        <f>C343</f>
        <v>Wellspring Elixir</v>
      </c>
      <c r="E343" s="85" t="s">
        <v>320</v>
      </c>
      <c r="F343" s="86">
        <v>1.0</v>
      </c>
      <c r="G343" s="87" t="s">
        <v>353</v>
      </c>
      <c r="H343" s="88" t="str">
        <f t="array" ref="H343">IF(G343="","",INDEX(Herbs!$J:$J,MATCH(G343,Herbs!$B:$B,0)))</f>
        <v/>
      </c>
      <c r="I343" s="13">
        <f t="array" ref="I343">IF(G343:G632="",0, INDEX(Herbs!A:A,MATCH(G343,Herbs!B:B,0)))</f>
        <v>3</v>
      </c>
      <c r="J343" s="89">
        <f t="array" ref="J343">IF(G343="","", SWITCH(INDEX(Herbs!$A:$A,MATCH(G343,Herbs!$B:$B,0)),1,1,2,3,3,9,4,36,5,180,6,1080,0)*F343)</f>
        <v>9</v>
      </c>
      <c r="K343" s="90" t="str">
        <f t="array" ref="K343">IF(G343="","",INDEX(Herbs!$C:$C,MATCH(G343,Herbs!$B:$B,0)))</f>
        <v>Agitating</v>
      </c>
      <c r="L343" s="89"/>
      <c r="M343" s="91"/>
      <c r="N343" s="88" t="str">
        <f t="array" ref="N343">IF(M343="","",INDEX(Herbs!$J:$J,MATCH(M343,Herbs!$B:$B,0)))</f>
        <v/>
      </c>
      <c r="O343" s="88">
        <f t="array" ref="O343">IF(M343:M632="",0, INDEX(Herbs!A:A,MATCH(M343,Herbs!B:B,0)))</f>
        <v>0</v>
      </c>
      <c r="P343" s="89" t="str">
        <f t="array" ref="P343">IF(M343="","", SWITCH(INDEX(Herbs!$A:$A,MATCH(M343,Herbs!$B:$B,0)),1,1,2,3,3,9,4,36,5,180,6,1080,0)*L343)</f>
        <v/>
      </c>
      <c r="Q343" s="90" t="str">
        <f t="array" ref="Q343">IF(M343="","",INDEX(Herbs!$C:$C,MATCH(M343,Herbs!$B:$B,0)))</f>
        <v/>
      </c>
      <c r="R343" s="89"/>
      <c r="S343" s="91"/>
      <c r="T343" s="88" t="str">
        <f t="array" ref="T343">IF(S343="","",INDEX(Herbs!$J:$J,MATCH(S343,Herbs!$B:$B,0)))</f>
        <v/>
      </c>
      <c r="U343" s="88">
        <f t="array" ref="U343">IF(S343:S632="",0, INDEX(Herbs!A:A,MATCH(S343,Herbs!B:B,0)))</f>
        <v>0</v>
      </c>
      <c r="V343" s="89" t="str">
        <f t="array" ref="V343">IF(S343="","", SWITCH(INDEX(Herbs!$A:$A,MATCH(S343,Herbs!$B:$B,0)),1,1,2,3,3,9,4,36,5,180,6,1080,0)*R343)</f>
        <v/>
      </c>
      <c r="W343" s="90" t="str">
        <f t="array" ref="W343">IF(S343="","",INDEX(Herbs!$C:$C,MATCH(S343,Herbs!$B:$B,0)))</f>
        <v/>
      </c>
    </row>
    <row r="344" ht="41.25" customHeight="1">
      <c r="C344" s="75"/>
      <c r="D344" s="85" t="str">
        <f>C343</f>
        <v>Wellspring Elixir</v>
      </c>
      <c r="E344" s="85" t="s">
        <v>322</v>
      </c>
      <c r="F344" s="89"/>
      <c r="G344" s="91"/>
      <c r="H344" s="88" t="str">
        <f t="array" ref="H344">IF(G344="","",INDEX(Herbs!$J:$J,MATCH(G344,Herbs!$B:$B,0)))</f>
        <v/>
      </c>
      <c r="I344" s="13">
        <f t="array" ref="I344">IF(G344:G632="",0, INDEX(Herbs!A:A,MATCH(G344,Herbs!B:B,0)))</f>
        <v>0</v>
      </c>
      <c r="J344" s="89" t="str">
        <f t="array" ref="J344">IF(G344="","", SWITCH(INDEX(Herbs!$A:$A,MATCH(G344,Herbs!$B:$B,0)),1,1,2,3,3,9,4,36,5,180,6,1080,0)*F344)</f>
        <v/>
      </c>
      <c r="K344" s="90" t="str">
        <f t="array" ref="K344">IF(G344="","",INDEX(Herbs!$C:$C,MATCH(G344,Herbs!$B:$B,0)))</f>
        <v/>
      </c>
      <c r="L344" s="89"/>
      <c r="M344" s="91"/>
      <c r="N344" s="88" t="str">
        <f t="array" ref="N344">IF(M344="","",INDEX(Herbs!$J:$J,MATCH(M344,Herbs!$B:$B,0)))</f>
        <v/>
      </c>
      <c r="O344" s="88">
        <f t="array" ref="O344">IF(M344:M632="",0, INDEX(Herbs!A:A,MATCH(M344,Herbs!B:B,0)))</f>
        <v>0</v>
      </c>
      <c r="P344" s="89" t="str">
        <f t="array" ref="P344">IF(M344="","", SWITCH(INDEX(Herbs!$A:$A,MATCH(M344,Herbs!$B:$B,0)),1,1,2,3,3,9,4,36,5,180,6,1080,0)*L344)</f>
        <v/>
      </c>
      <c r="Q344" s="90" t="str">
        <f t="array" ref="Q344">IF(M344="","",INDEX(Herbs!$C:$C,MATCH(M344,Herbs!$B:$B,0)))</f>
        <v/>
      </c>
      <c r="R344" s="89"/>
      <c r="S344" s="91"/>
      <c r="T344" s="88" t="str">
        <f t="array" ref="T344">IF(S344="","",INDEX(Herbs!$J:$J,MATCH(S344,Herbs!$B:$B,0)))</f>
        <v/>
      </c>
      <c r="U344" s="88">
        <f t="array" ref="U344">IF(S344:S632="",0, INDEX(Herbs!A:A,MATCH(S344,Herbs!B:B,0)))</f>
        <v>0</v>
      </c>
      <c r="V344" s="89" t="str">
        <f t="array" ref="V344">IF(S344="","", SWITCH(INDEX(Herbs!$A:$A,MATCH(S344,Herbs!$B:$B,0)),1,1,2,3,3,9,4,36,5,180,6,1080,0)*R344)</f>
        <v/>
      </c>
      <c r="W344" s="90" t="str">
        <f t="array" ref="W344">IF(S344="","",INDEX(Herbs!$C:$C,MATCH(S344,Herbs!$B:$B,0)))</f>
        <v/>
      </c>
    </row>
    <row r="345" ht="41.25" customHeight="1">
      <c r="C345" s="75"/>
      <c r="D345" s="85" t="str">
        <f>C343</f>
        <v>Wellspring Elixir</v>
      </c>
      <c r="E345" s="73" t="s">
        <v>323</v>
      </c>
      <c r="F345" s="86">
        <v>1.0</v>
      </c>
      <c r="G345" s="87" t="s">
        <v>337</v>
      </c>
      <c r="H345" s="88" t="str">
        <f t="array" ref="H345">IF(G345="","",INDEX(Herbs!$J:$J,MATCH(G345,Herbs!$B:$B,0)))</f>
        <v/>
      </c>
      <c r="I345" s="13">
        <f t="array" ref="I345">IF(G345:G632="",0, INDEX(Herbs!A:A,MATCH(G345,Herbs!B:B,0)))</f>
        <v>3</v>
      </c>
      <c r="J345" s="89">
        <f t="array" ref="J345">IF(G345="","", SWITCH(INDEX(Herbs!$A:$A,MATCH(G345,Herbs!$B:$B,0)),1,1,2,3,3,9,4,36,5,180,6,1080,0)*F345)</f>
        <v>9</v>
      </c>
      <c r="K345" s="90" t="str">
        <f t="array" ref="K345">IF(G345="","",INDEX(Herbs!$E:$E,MATCH(G345,Herbs!$B:$B,0)))</f>
        <v>Water</v>
      </c>
      <c r="L345" s="89"/>
      <c r="M345" s="91"/>
      <c r="N345" s="88" t="str">
        <f t="array" ref="N345">IF(M345="","",INDEX(Herbs!$J:$J,MATCH(M345,Herbs!$B:$B,0)))</f>
        <v/>
      </c>
      <c r="O345" s="88">
        <f t="array" ref="O345">IF(M345:M632="",0, INDEX(Herbs!A:A,MATCH(M345,Herbs!B:B,0)))</f>
        <v>0</v>
      </c>
      <c r="P345" s="89" t="str">
        <f t="array" ref="P345">IF(M345="","", SWITCH(INDEX(Herbs!$A:$A,MATCH(M345,Herbs!$B:$B,0)),1,1,2,3,3,9,4,36,5,180,6,1080,0)*L345)</f>
        <v/>
      </c>
      <c r="Q345" s="90" t="str">
        <f t="array" ref="Q345">IF(M345="","",INDEX(Herbs!$E:$E,MATCH(M345,Herbs!$B:$B,0)))</f>
        <v/>
      </c>
      <c r="R345" s="89"/>
      <c r="S345" s="91"/>
      <c r="T345" s="88" t="str">
        <f t="array" ref="T345">IF(S345="","",INDEX(Herbs!$J:$J,MATCH(S345,Herbs!$B:$B,0)))</f>
        <v/>
      </c>
      <c r="U345" s="88">
        <f t="array" ref="U345">IF(S345:S632="",0, INDEX(Herbs!A:A,MATCH(S345,Herbs!B:B,0)))</f>
        <v>0</v>
      </c>
      <c r="V345" s="89" t="str">
        <f t="array" ref="V345">IF(S345="","", SWITCH(INDEX(Herbs!$A:$A,MATCH(S345,Herbs!$B:$B,0)),1,1,2,3,3,9,4,36,5,180,6,1080,0)*R345)</f>
        <v/>
      </c>
      <c r="W345" s="90" t="str">
        <f t="array" ref="W345">IF(S345="","",INDEX(Herbs!$E:$E,MATCH(S345,Herbs!$B:$B,0)))</f>
        <v/>
      </c>
    </row>
    <row r="346" ht="41.25" customHeight="1">
      <c r="C346" s="75"/>
      <c r="D346" s="85" t="str">
        <f>C343</f>
        <v>Wellspring Elixir</v>
      </c>
      <c r="E346" s="73" t="s">
        <v>325</v>
      </c>
      <c r="F346" s="86">
        <v>1.0</v>
      </c>
      <c r="G346" s="87" t="s">
        <v>354</v>
      </c>
      <c r="H346" s="88" t="str">
        <f t="array" ref="H346">IF(G346="","",INDEX(Herbs!$J:$J,MATCH(G346,Herbs!$B:$B,0)))</f>
        <v/>
      </c>
      <c r="I346" s="13">
        <f t="array" ref="I346">IF(G346:G632="",0, INDEX(Herbs!A:A,MATCH(G346,Herbs!B:B,0)))</f>
        <v>3</v>
      </c>
      <c r="J346" s="89">
        <f t="array" ref="J346">IF(G346="","", SWITCH(INDEX(Herbs!$A:$A,MATCH(G346,Herbs!$B:$B,0)),1,1,2,3,3,9,4,36,5,180,6,1080,0)*F346)</f>
        <v>9</v>
      </c>
      <c r="K346" s="90" t="str">
        <f t="array" ref="K346">IF(G346="","",INDEX(Herbs!$E:$E,MATCH(G346,Herbs!$B:$B,0)))</f>
        <v>Harmonizing</v>
      </c>
      <c r="L346" s="89"/>
      <c r="M346" s="91"/>
      <c r="N346" s="88" t="str">
        <f t="array" ref="N346">IF(M346="","",INDEX(Herbs!$J:$J,MATCH(M346,Herbs!$B:$B,0)))</f>
        <v/>
      </c>
      <c r="O346" s="88">
        <f t="array" ref="O346">IF(M346:M632="",0, INDEX(Herbs!A:A,MATCH(M346,Herbs!B:B,0)))</f>
        <v>0</v>
      </c>
      <c r="P346" s="89" t="str">
        <f t="array" ref="P346">IF(M346="","", SWITCH(INDEX(Herbs!$A:$A,MATCH(M346,Herbs!$B:$B,0)),1,1,2,3,3,9,4,36,5,180,6,1080,0)*L346)</f>
        <v/>
      </c>
      <c r="Q346" s="90" t="str">
        <f t="array" ref="Q346">IF(M346="","",INDEX(Herbs!$E:$E,MATCH(M346,Herbs!$B:$B,0)))</f>
        <v/>
      </c>
      <c r="R346" s="89"/>
      <c r="S346" s="91"/>
      <c r="T346" s="88" t="str">
        <f t="array" ref="T346">IF(S346="","",INDEX(Herbs!$J:$J,MATCH(S346,Herbs!$B:$B,0)))</f>
        <v/>
      </c>
      <c r="U346" s="88">
        <f t="array" ref="U346">IF(S346:S632="",0, INDEX(Herbs!A:A,MATCH(S346,Herbs!B:B,0)))</f>
        <v>0</v>
      </c>
      <c r="V346" s="89" t="str">
        <f t="array" ref="V346">IF(S346="","", SWITCH(INDEX(Herbs!$A:$A,MATCH(S346,Herbs!$B:$B,0)),1,1,2,3,3,9,4,36,5,180,6,1080,0)*R346)</f>
        <v/>
      </c>
      <c r="W346" s="90" t="str">
        <f t="array" ref="W346">IF(S346="","",INDEX(Herbs!$E:$E,MATCH(S346,Herbs!$B:$B,0)))</f>
        <v/>
      </c>
    </row>
    <row r="347" ht="41.25" customHeight="1">
      <c r="A347" s="92"/>
      <c r="B347" s="92"/>
      <c r="C347" s="93"/>
      <c r="D347" s="94" t="str">
        <f>C343</f>
        <v>Wellspring Elixir</v>
      </c>
      <c r="E347" s="95" t="s">
        <v>326</v>
      </c>
      <c r="F347" s="96">
        <v>1.0</v>
      </c>
      <c r="G347" s="97" t="s">
        <v>333</v>
      </c>
      <c r="H347" s="98" t="str">
        <f t="array" ref="H347">IF(G347="","",INDEX(Herbs!$J:$J,MATCH(G347,Herbs!$B:$B,0)))</f>
        <v/>
      </c>
      <c r="I347" s="99">
        <f t="array" ref="I347">IF(G347:G632="",0, INDEX(Herbs!A:A,MATCH(G347,Herbs!B:B,0)))</f>
        <v>2</v>
      </c>
      <c r="J347" s="100">
        <f t="array" ref="J347">IF(G347="","", SWITCH(INDEX(Herbs!$A:$A,MATCH(G347,Herbs!$B:$B,0)),1,1,2,3,3,9,4,36,5,180,6,1080,0)*F347)</f>
        <v>3</v>
      </c>
      <c r="K347" s="101" t="str">
        <f t="array" ref="K347">IF(G347="","",INDEX(Herbs!$G:$G,MATCH(G347,Herbs!$B:$B,0)))</f>
        <v>Heat</v>
      </c>
      <c r="L347" s="100"/>
      <c r="M347" s="97"/>
      <c r="N347" s="98" t="str">
        <f t="array" ref="N347">IF(M347="","",INDEX(Herbs!$J:$J,MATCH(M347,Herbs!$B:$B,0)))</f>
        <v/>
      </c>
      <c r="O347" s="98">
        <f t="array" ref="O347">IF(M347:M632="",0, INDEX(Herbs!A:A,MATCH(M347,Herbs!B:B,0)))</f>
        <v>0</v>
      </c>
      <c r="P347" s="100" t="str">
        <f t="array" ref="P347">IF(M347="","", SWITCH(INDEX(Herbs!$A:$A,MATCH(M347,Herbs!$B:$B,0)),1,1,2,3,3,9,4,36,5,180,6,1080,0)*L347)</f>
        <v/>
      </c>
      <c r="Q347" s="101" t="str">
        <f t="array" ref="Q347">IF(M347="","",INDEX(Herbs!$G:$G,MATCH(M347,Herbs!$B:$B,0)))</f>
        <v/>
      </c>
      <c r="R347" s="100"/>
      <c r="S347" s="97"/>
      <c r="T347" s="98" t="str">
        <f t="array" ref="T347">IF(S347="","",INDEX(Herbs!$J:$J,MATCH(S347,Herbs!$B:$B,0)))</f>
        <v/>
      </c>
      <c r="U347" s="98">
        <f t="array" ref="U347">IF(S347:S632="",0, INDEX(Herbs!A:A,MATCH(S347,Herbs!B:B,0)))</f>
        <v>0</v>
      </c>
      <c r="V347" s="100" t="str">
        <f t="array" ref="V347">IF(S347="","", SWITCH(INDEX(Herbs!$A:$A,MATCH(S347,Herbs!$B:$B,0)),1,1,2,3,3,9,4,36,5,180,6,1080,0)*R347)</f>
        <v/>
      </c>
      <c r="W347" s="101" t="str">
        <f t="array" ref="W347">IF(S347="","",INDEX(Herbs!$G:$G,MATCH(S347,Herbs!$B:$B,0)))</f>
        <v/>
      </c>
    </row>
    <row r="348" ht="41.25" customHeight="1">
      <c r="A348" s="82" t="s">
        <v>65</v>
      </c>
      <c r="B348" s="83">
        <v>3.0</v>
      </c>
      <c r="C348" s="84" t="s">
        <v>77</v>
      </c>
      <c r="D348" s="85" t="str">
        <f>C348</f>
        <v>Emberlight Elixir</v>
      </c>
      <c r="E348" s="85" t="s">
        <v>320</v>
      </c>
      <c r="F348" s="86">
        <v>1.0</v>
      </c>
      <c r="G348" s="87" t="s">
        <v>353</v>
      </c>
      <c r="H348" s="88" t="str">
        <f t="array" ref="H348">IF(G348="","",INDEX(Herbs!$J:$J,MATCH(G348,Herbs!$B:$B,0)))</f>
        <v/>
      </c>
      <c r="I348" s="13">
        <f t="array" ref="I348">IF(G348:G632="",0, INDEX(Herbs!A:A,MATCH(G348,Herbs!B:B,0)))</f>
        <v>3</v>
      </c>
      <c r="J348" s="89">
        <f t="array" ref="J348">IF(G348="","", SWITCH(INDEX(Herbs!$A:$A,MATCH(G348,Herbs!$B:$B,0)),1,1,2,3,3,9,4,36,5,180,6,1080,0)*F348)</f>
        <v>9</v>
      </c>
      <c r="K348" s="90" t="str">
        <f t="array" ref="K348">IF(G348="","",INDEX(Herbs!$C:$C,MATCH(G348,Herbs!$B:$B,0)))</f>
        <v>Agitating</v>
      </c>
      <c r="L348" s="89"/>
      <c r="M348" s="91"/>
      <c r="N348" s="88" t="str">
        <f t="array" ref="N348">IF(M348="","",INDEX(Herbs!$J:$J,MATCH(M348,Herbs!$B:$B,0)))</f>
        <v/>
      </c>
      <c r="O348" s="88">
        <f t="array" ref="O348">IF(M348:M632="",0, INDEX(Herbs!A:A,MATCH(M348,Herbs!B:B,0)))</f>
        <v>0</v>
      </c>
      <c r="P348" s="89" t="str">
        <f t="array" ref="P348">IF(M348="","", SWITCH(INDEX(Herbs!$A:$A,MATCH(M348,Herbs!$B:$B,0)),1,1,2,3,3,9,4,36,5,180,6,1080,0)*L348)</f>
        <v/>
      </c>
      <c r="Q348" s="90" t="str">
        <f t="array" ref="Q348">IF(M348="","",INDEX(Herbs!$C:$C,MATCH(M348,Herbs!$B:$B,0)))</f>
        <v/>
      </c>
      <c r="R348" s="89"/>
      <c r="S348" s="91"/>
      <c r="T348" s="88" t="str">
        <f t="array" ref="T348">IF(S348="","",INDEX(Herbs!$J:$J,MATCH(S348,Herbs!$B:$B,0)))</f>
        <v/>
      </c>
      <c r="U348" s="88">
        <f t="array" ref="U348">IF(S348:S632="",0, INDEX(Herbs!A:A,MATCH(S348,Herbs!B:B,0)))</f>
        <v>0</v>
      </c>
      <c r="V348" s="89" t="str">
        <f t="array" ref="V348">IF(S348="","", SWITCH(INDEX(Herbs!$A:$A,MATCH(S348,Herbs!$B:$B,0)),1,1,2,3,3,9,4,36,5,180,6,1080,0)*R348)</f>
        <v/>
      </c>
      <c r="W348" s="90" t="str">
        <f t="array" ref="W348">IF(S348="","",INDEX(Herbs!$C:$C,MATCH(S348,Herbs!$B:$B,0)))</f>
        <v/>
      </c>
    </row>
    <row r="349" ht="41.25" customHeight="1">
      <c r="C349" s="75"/>
      <c r="D349" s="85" t="str">
        <f>C348</f>
        <v>Emberlight Elixir</v>
      </c>
      <c r="E349" s="85" t="s">
        <v>322</v>
      </c>
      <c r="F349" s="89"/>
      <c r="G349" s="91"/>
      <c r="H349" s="88" t="str">
        <f t="array" ref="H349">IF(G349="","",INDEX(Herbs!$J:$J,MATCH(G349,Herbs!$B:$B,0)))</f>
        <v/>
      </c>
      <c r="I349" s="13">
        <f t="array" ref="I349">IF(G349:G632="",0, INDEX(Herbs!A:A,MATCH(G349,Herbs!B:B,0)))</f>
        <v>0</v>
      </c>
      <c r="J349" s="89" t="str">
        <f t="array" ref="J349">IF(G349="","", SWITCH(INDEX(Herbs!$A:$A,MATCH(G349,Herbs!$B:$B,0)),1,1,2,3,3,9,4,36,5,180,6,1080,0)*F349)</f>
        <v/>
      </c>
      <c r="K349" s="90" t="str">
        <f t="array" ref="K349">IF(G349="","",INDEX(Herbs!$C:$C,MATCH(G349,Herbs!$B:$B,0)))</f>
        <v/>
      </c>
      <c r="L349" s="89"/>
      <c r="M349" s="91"/>
      <c r="N349" s="88" t="str">
        <f t="array" ref="N349">IF(M349="","",INDEX(Herbs!$J:$J,MATCH(M349,Herbs!$B:$B,0)))</f>
        <v/>
      </c>
      <c r="O349" s="88">
        <f t="array" ref="O349">IF(M349:M632="",0, INDEX(Herbs!A:A,MATCH(M349,Herbs!B:B,0)))</f>
        <v>0</v>
      </c>
      <c r="P349" s="89" t="str">
        <f t="array" ref="P349">IF(M349="","", SWITCH(INDEX(Herbs!$A:$A,MATCH(M349,Herbs!$B:$B,0)),1,1,2,3,3,9,4,36,5,180,6,1080,0)*L349)</f>
        <v/>
      </c>
      <c r="Q349" s="90" t="str">
        <f t="array" ref="Q349">IF(M349="","",INDEX(Herbs!$C:$C,MATCH(M349,Herbs!$B:$B,0)))</f>
        <v/>
      </c>
      <c r="R349" s="89"/>
      <c r="S349" s="91"/>
      <c r="T349" s="88" t="str">
        <f t="array" ref="T349">IF(S349="","",INDEX(Herbs!$J:$J,MATCH(S349,Herbs!$B:$B,0)))</f>
        <v/>
      </c>
      <c r="U349" s="88">
        <f t="array" ref="U349">IF(S349:S632="",0, INDEX(Herbs!A:A,MATCH(S349,Herbs!B:B,0)))</f>
        <v>0</v>
      </c>
      <c r="V349" s="89" t="str">
        <f t="array" ref="V349">IF(S349="","", SWITCH(INDEX(Herbs!$A:$A,MATCH(S349,Herbs!$B:$B,0)),1,1,2,3,3,9,4,36,5,180,6,1080,0)*R349)</f>
        <v/>
      </c>
      <c r="W349" s="90" t="str">
        <f t="array" ref="W349">IF(S349="","",INDEX(Herbs!$C:$C,MATCH(S349,Herbs!$B:$B,0)))</f>
        <v/>
      </c>
    </row>
    <row r="350" ht="41.25" customHeight="1">
      <c r="C350" s="75"/>
      <c r="D350" s="85" t="str">
        <f>C348</f>
        <v>Emberlight Elixir</v>
      </c>
      <c r="E350" s="73" t="s">
        <v>323</v>
      </c>
      <c r="F350" s="86">
        <v>1.0</v>
      </c>
      <c r="G350" s="87" t="s">
        <v>334</v>
      </c>
      <c r="H350" s="88" t="str">
        <f t="array" ref="H350">IF(G350="","",INDEX(Herbs!$J:$J,MATCH(G350,Herbs!$B:$B,0)))</f>
        <v/>
      </c>
      <c r="I350" s="13">
        <f t="array" ref="I350">IF(G350:G632="",0, INDEX(Herbs!A:A,MATCH(G350,Herbs!B:B,0)))</f>
        <v>3</v>
      </c>
      <c r="J350" s="89">
        <f t="array" ref="J350">IF(G350="","", SWITCH(INDEX(Herbs!$A:$A,MATCH(G350,Herbs!$B:$B,0)),1,1,2,3,3,9,4,36,5,180,6,1080,0)*F350)</f>
        <v>9</v>
      </c>
      <c r="K350" s="90" t="str">
        <f t="array" ref="K350">IF(G350="","",INDEX(Herbs!$E:$E,MATCH(G350,Herbs!$B:$B,0)))</f>
        <v>Fire</v>
      </c>
      <c r="L350" s="89"/>
      <c r="M350" s="91"/>
      <c r="N350" s="88" t="str">
        <f t="array" ref="N350">IF(M350="","",INDEX(Herbs!$J:$J,MATCH(M350,Herbs!$B:$B,0)))</f>
        <v/>
      </c>
      <c r="O350" s="88">
        <f t="array" ref="O350">IF(M350:M632="",0, INDEX(Herbs!A:A,MATCH(M350,Herbs!B:B,0)))</f>
        <v>0</v>
      </c>
      <c r="P350" s="89" t="str">
        <f t="array" ref="P350">IF(M350="","", SWITCH(INDEX(Herbs!$A:$A,MATCH(M350,Herbs!$B:$B,0)),1,1,2,3,3,9,4,36,5,180,6,1080,0)*L350)</f>
        <v/>
      </c>
      <c r="Q350" s="90" t="str">
        <f t="array" ref="Q350">IF(M350="","",INDEX(Herbs!$E:$E,MATCH(M350,Herbs!$B:$B,0)))</f>
        <v/>
      </c>
      <c r="R350" s="89"/>
      <c r="S350" s="91"/>
      <c r="T350" s="88" t="str">
        <f t="array" ref="T350">IF(S350="","",INDEX(Herbs!$J:$J,MATCH(S350,Herbs!$B:$B,0)))</f>
        <v/>
      </c>
      <c r="U350" s="88">
        <f t="array" ref="U350">IF(S350:S632="",0, INDEX(Herbs!A:A,MATCH(S350,Herbs!B:B,0)))</f>
        <v>0</v>
      </c>
      <c r="V350" s="89" t="str">
        <f t="array" ref="V350">IF(S350="","", SWITCH(INDEX(Herbs!$A:$A,MATCH(S350,Herbs!$B:$B,0)),1,1,2,3,3,9,4,36,5,180,6,1080,0)*R350)</f>
        <v/>
      </c>
      <c r="W350" s="90" t="str">
        <f t="array" ref="W350">IF(S350="","",INDEX(Herbs!$E:$E,MATCH(S350,Herbs!$B:$B,0)))</f>
        <v/>
      </c>
    </row>
    <row r="351" ht="41.25" customHeight="1">
      <c r="C351" s="75"/>
      <c r="D351" s="85" t="str">
        <f>C348</f>
        <v>Emberlight Elixir</v>
      </c>
      <c r="E351" s="73" t="s">
        <v>325</v>
      </c>
      <c r="F351" s="86">
        <v>1.0</v>
      </c>
      <c r="G351" s="87" t="s">
        <v>354</v>
      </c>
      <c r="H351" s="88" t="str">
        <f t="array" ref="H351">IF(G351="","",INDEX(Herbs!$J:$J,MATCH(G351,Herbs!$B:$B,0)))</f>
        <v/>
      </c>
      <c r="I351" s="13">
        <f t="array" ref="I351">IF(G351:G632="",0, INDEX(Herbs!A:A,MATCH(G351,Herbs!B:B,0)))</f>
        <v>3</v>
      </c>
      <c r="J351" s="89">
        <f t="array" ref="J351">IF(G351="","", SWITCH(INDEX(Herbs!$A:$A,MATCH(G351,Herbs!$B:$B,0)),1,1,2,3,3,9,4,36,5,180,6,1080,0)*F351)</f>
        <v>9</v>
      </c>
      <c r="K351" s="90" t="str">
        <f t="array" ref="K351">IF(G351="","",INDEX(Herbs!$E:$E,MATCH(G351,Herbs!$B:$B,0)))</f>
        <v>Harmonizing</v>
      </c>
      <c r="L351" s="89"/>
      <c r="M351" s="91"/>
      <c r="N351" s="88" t="str">
        <f t="array" ref="N351">IF(M351="","",INDEX(Herbs!$J:$J,MATCH(M351,Herbs!$B:$B,0)))</f>
        <v/>
      </c>
      <c r="O351" s="88">
        <f t="array" ref="O351">IF(M351:M632="",0, INDEX(Herbs!A:A,MATCH(M351,Herbs!B:B,0)))</f>
        <v>0</v>
      </c>
      <c r="P351" s="89" t="str">
        <f t="array" ref="P351">IF(M351="","", SWITCH(INDEX(Herbs!$A:$A,MATCH(M351,Herbs!$B:$B,0)),1,1,2,3,3,9,4,36,5,180,6,1080,0)*L351)</f>
        <v/>
      </c>
      <c r="Q351" s="90" t="str">
        <f t="array" ref="Q351">IF(M351="","",INDEX(Herbs!$E:$E,MATCH(M351,Herbs!$B:$B,0)))</f>
        <v/>
      </c>
      <c r="R351" s="89"/>
      <c r="S351" s="91"/>
      <c r="T351" s="88" t="str">
        <f t="array" ref="T351">IF(S351="","",INDEX(Herbs!$J:$J,MATCH(S351,Herbs!$B:$B,0)))</f>
        <v/>
      </c>
      <c r="U351" s="88">
        <f t="array" ref="U351">IF(S351:S632="",0, INDEX(Herbs!A:A,MATCH(S351,Herbs!B:B,0)))</f>
        <v>0</v>
      </c>
      <c r="V351" s="89" t="str">
        <f t="array" ref="V351">IF(S351="","", SWITCH(INDEX(Herbs!$A:$A,MATCH(S351,Herbs!$B:$B,0)),1,1,2,3,3,9,4,36,5,180,6,1080,0)*R351)</f>
        <v/>
      </c>
      <c r="W351" s="90" t="str">
        <f t="array" ref="W351">IF(S351="","",INDEX(Herbs!$E:$E,MATCH(S351,Herbs!$B:$B,0)))</f>
        <v/>
      </c>
    </row>
    <row r="352" ht="41.25" customHeight="1">
      <c r="A352" s="92"/>
      <c r="B352" s="92"/>
      <c r="C352" s="93"/>
      <c r="D352" s="94" t="str">
        <f>C348</f>
        <v>Emberlight Elixir</v>
      </c>
      <c r="E352" s="95" t="s">
        <v>326</v>
      </c>
      <c r="F352" s="96">
        <v>1.0</v>
      </c>
      <c r="G352" s="97" t="s">
        <v>352</v>
      </c>
      <c r="H352" s="98" t="str">
        <f t="array" ref="H352">IF(G352="","",INDEX(Herbs!$J:$J,MATCH(G352,Herbs!$B:$B,0)))</f>
        <v/>
      </c>
      <c r="I352" s="99">
        <f t="array" ref="I352">IF(G352:G632="",0, INDEX(Herbs!A:A,MATCH(G352,Herbs!B:B,0)))</f>
        <v>2</v>
      </c>
      <c r="J352" s="100">
        <f t="array" ref="J352">IF(G352="","", SWITCH(INDEX(Herbs!$A:$A,MATCH(G352,Herbs!$B:$B,0)),1,1,2,3,3,9,4,36,5,180,6,1080,0)*F352)</f>
        <v>3</v>
      </c>
      <c r="K352" s="101" t="str">
        <f t="array" ref="K352">IF(G352="","",INDEX(Herbs!$G:$G,MATCH(G352,Herbs!$B:$B,0)))</f>
        <v>Cold</v>
      </c>
      <c r="L352" s="100"/>
      <c r="M352" s="97"/>
      <c r="N352" s="98" t="str">
        <f t="array" ref="N352">IF(M352="","",INDEX(Herbs!$J:$J,MATCH(M352,Herbs!$B:$B,0)))</f>
        <v/>
      </c>
      <c r="O352" s="98">
        <f t="array" ref="O352">IF(M352:M632="",0, INDEX(Herbs!A:A,MATCH(M352,Herbs!B:B,0)))</f>
        <v>0</v>
      </c>
      <c r="P352" s="100" t="str">
        <f t="array" ref="P352">IF(M352="","", SWITCH(INDEX(Herbs!$A:$A,MATCH(M352,Herbs!$B:$B,0)),1,1,2,3,3,9,4,36,5,180,6,1080,0)*L352)</f>
        <v/>
      </c>
      <c r="Q352" s="101" t="str">
        <f t="array" ref="Q352">IF(M352="","",INDEX(Herbs!$G:$G,MATCH(M352,Herbs!$B:$B,0)))</f>
        <v/>
      </c>
      <c r="R352" s="100"/>
      <c r="S352" s="97"/>
      <c r="T352" s="98" t="str">
        <f t="array" ref="T352">IF(S352="","",INDEX(Herbs!$J:$J,MATCH(S352,Herbs!$B:$B,0)))</f>
        <v/>
      </c>
      <c r="U352" s="98">
        <f t="array" ref="U352">IF(S352:S632="",0, INDEX(Herbs!A:A,MATCH(S352,Herbs!B:B,0)))</f>
        <v>0</v>
      </c>
      <c r="V352" s="100" t="str">
        <f t="array" ref="V352">IF(S352="","", SWITCH(INDEX(Herbs!$A:$A,MATCH(S352,Herbs!$B:$B,0)),1,1,2,3,3,9,4,36,5,180,6,1080,0)*R352)</f>
        <v/>
      </c>
      <c r="W352" s="101" t="str">
        <f t="array" ref="W352">IF(S352="","",INDEX(Herbs!$G:$G,MATCH(S352,Herbs!$B:$B,0)))</f>
        <v/>
      </c>
    </row>
    <row r="353" ht="41.25" customHeight="1">
      <c r="A353" s="82" t="s">
        <v>65</v>
      </c>
      <c r="B353" s="83">
        <v>3.0</v>
      </c>
      <c r="C353" s="84" t="s">
        <v>75</v>
      </c>
      <c r="D353" s="85" t="str">
        <f>C353</f>
        <v>Spirecrag Elixir</v>
      </c>
      <c r="E353" s="85" t="s">
        <v>320</v>
      </c>
      <c r="F353" s="86">
        <v>1.0</v>
      </c>
      <c r="G353" s="87" t="s">
        <v>353</v>
      </c>
      <c r="H353" s="88" t="str">
        <f t="array" ref="H353">IF(G353="","",INDEX(Herbs!$J:$J,MATCH(G353,Herbs!$B:$B,0)))</f>
        <v/>
      </c>
      <c r="I353" s="13">
        <f t="array" ref="I353">IF(G353:G632="",0, INDEX(Herbs!A:A,MATCH(G353,Herbs!B:B,0)))</f>
        <v>3</v>
      </c>
      <c r="J353" s="89">
        <f t="array" ref="J353">IF(G353="","", SWITCH(INDEX(Herbs!$A:$A,MATCH(G353,Herbs!$B:$B,0)),1,1,2,3,3,9,4,36,5,180,6,1080,0)*F353)</f>
        <v>9</v>
      </c>
      <c r="K353" s="90" t="str">
        <f t="array" ref="K353">IF(G353="","",INDEX(Herbs!$C:$C,MATCH(G353,Herbs!$B:$B,0)))</f>
        <v>Agitating</v>
      </c>
      <c r="L353" s="89"/>
      <c r="M353" s="91"/>
      <c r="N353" s="88" t="str">
        <f t="array" ref="N353">IF(M353="","",INDEX(Herbs!$J:$J,MATCH(M353,Herbs!$B:$B,0)))</f>
        <v/>
      </c>
      <c r="O353" s="88">
        <f t="array" ref="O353">IF(M353:M632="",0, INDEX(Herbs!A:A,MATCH(M353,Herbs!B:B,0)))</f>
        <v>0</v>
      </c>
      <c r="P353" s="89" t="str">
        <f t="array" ref="P353">IF(M353="","", SWITCH(INDEX(Herbs!$A:$A,MATCH(M353,Herbs!$B:$B,0)),1,1,2,3,3,9,4,36,5,180,6,1080,0)*L353)</f>
        <v/>
      </c>
      <c r="Q353" s="90" t="str">
        <f t="array" ref="Q353">IF(M353="","",INDEX(Herbs!$C:$C,MATCH(M353,Herbs!$B:$B,0)))</f>
        <v/>
      </c>
      <c r="R353" s="89"/>
      <c r="S353" s="91"/>
      <c r="T353" s="88" t="str">
        <f t="array" ref="T353">IF(S353="","",INDEX(Herbs!$J:$J,MATCH(S353,Herbs!$B:$B,0)))</f>
        <v/>
      </c>
      <c r="U353" s="88">
        <f t="array" ref="U353">IF(S353:S632="",0, INDEX(Herbs!A:A,MATCH(S353,Herbs!B:B,0)))</f>
        <v>0</v>
      </c>
      <c r="V353" s="89" t="str">
        <f t="array" ref="V353">IF(S353="","", SWITCH(INDEX(Herbs!$A:$A,MATCH(S353,Herbs!$B:$B,0)),1,1,2,3,3,9,4,36,5,180,6,1080,0)*R353)</f>
        <v/>
      </c>
      <c r="W353" s="90" t="str">
        <f t="array" ref="W353">IF(S353="","",INDEX(Herbs!$C:$C,MATCH(S353,Herbs!$B:$B,0)))</f>
        <v/>
      </c>
    </row>
    <row r="354" ht="41.25" customHeight="1">
      <c r="C354" s="75"/>
      <c r="D354" s="85" t="str">
        <f>C353</f>
        <v>Spirecrag Elixir</v>
      </c>
      <c r="E354" s="85" t="s">
        <v>322</v>
      </c>
      <c r="F354" s="89"/>
      <c r="G354" s="91"/>
      <c r="H354" s="88" t="str">
        <f t="array" ref="H354">IF(G354="","",INDEX(Herbs!$J:$J,MATCH(G354,Herbs!$B:$B,0)))</f>
        <v/>
      </c>
      <c r="I354" s="13">
        <f t="array" ref="I354">IF(G354:G632="",0, INDEX(Herbs!A:A,MATCH(G354,Herbs!B:B,0)))</f>
        <v>0</v>
      </c>
      <c r="J354" s="89" t="str">
        <f t="array" ref="J354">IF(G354="","", SWITCH(INDEX(Herbs!$A:$A,MATCH(G354,Herbs!$B:$B,0)),1,1,2,3,3,9,4,36,5,180,6,1080,0)*F354)</f>
        <v/>
      </c>
      <c r="K354" s="90" t="str">
        <f t="array" ref="K354">IF(G354="","",INDEX(Herbs!$C:$C,MATCH(G354,Herbs!$B:$B,0)))</f>
        <v/>
      </c>
      <c r="L354" s="89"/>
      <c r="M354" s="91"/>
      <c r="N354" s="88" t="str">
        <f t="array" ref="N354">IF(M354="","",INDEX(Herbs!$J:$J,MATCH(M354,Herbs!$B:$B,0)))</f>
        <v/>
      </c>
      <c r="O354" s="88">
        <f t="array" ref="O354">IF(M354:M632="",0, INDEX(Herbs!A:A,MATCH(M354,Herbs!B:B,0)))</f>
        <v>0</v>
      </c>
      <c r="P354" s="89" t="str">
        <f t="array" ref="P354">IF(M354="","", SWITCH(INDEX(Herbs!$A:$A,MATCH(M354,Herbs!$B:$B,0)),1,1,2,3,3,9,4,36,5,180,6,1080,0)*L354)</f>
        <v/>
      </c>
      <c r="Q354" s="90" t="str">
        <f t="array" ref="Q354">IF(M354="","",INDEX(Herbs!$C:$C,MATCH(M354,Herbs!$B:$B,0)))</f>
        <v/>
      </c>
      <c r="R354" s="89"/>
      <c r="S354" s="91"/>
      <c r="T354" s="88" t="str">
        <f t="array" ref="T354">IF(S354="","",INDEX(Herbs!$J:$J,MATCH(S354,Herbs!$B:$B,0)))</f>
        <v/>
      </c>
      <c r="U354" s="88">
        <f t="array" ref="U354">IF(S354:S632="",0, INDEX(Herbs!A:A,MATCH(S354,Herbs!B:B,0)))</f>
        <v>0</v>
      </c>
      <c r="V354" s="89" t="str">
        <f t="array" ref="V354">IF(S354="","", SWITCH(INDEX(Herbs!$A:$A,MATCH(S354,Herbs!$B:$B,0)),1,1,2,3,3,9,4,36,5,180,6,1080,0)*R354)</f>
        <v/>
      </c>
      <c r="W354" s="90" t="str">
        <f t="array" ref="W354">IF(S354="","",INDEX(Herbs!$C:$C,MATCH(S354,Herbs!$B:$B,0)))</f>
        <v/>
      </c>
    </row>
    <row r="355" ht="41.25" customHeight="1">
      <c r="C355" s="75"/>
      <c r="D355" s="85" t="str">
        <f>C353</f>
        <v>Spirecrag Elixir</v>
      </c>
      <c r="E355" s="73" t="s">
        <v>323</v>
      </c>
      <c r="F355" s="86">
        <v>1.0</v>
      </c>
      <c r="G355" s="87" t="s">
        <v>332</v>
      </c>
      <c r="H355" s="88" t="str">
        <f t="array" ref="H355">IF(G355="","",INDEX(Herbs!$J:$J,MATCH(G355,Herbs!$B:$B,0)))</f>
        <v/>
      </c>
      <c r="I355" s="13">
        <f t="array" ref="I355">IF(G355:G632="",0, INDEX(Herbs!A:A,MATCH(G355,Herbs!B:B,0)))</f>
        <v>3</v>
      </c>
      <c r="J355" s="89">
        <f t="array" ref="J355">IF(G355="","", SWITCH(INDEX(Herbs!$A:$A,MATCH(G355,Herbs!$B:$B,0)),1,1,2,3,3,9,4,36,5,180,6,1080,0)*F355)</f>
        <v>9</v>
      </c>
      <c r="K355" s="90" t="str">
        <f t="array" ref="K355">IF(G355="","",INDEX(Herbs!$E:$E,MATCH(G355,Herbs!$B:$B,0)))</f>
        <v>Earth</v>
      </c>
      <c r="L355" s="89"/>
      <c r="M355" s="91"/>
      <c r="N355" s="88" t="str">
        <f t="array" ref="N355">IF(M355="","",INDEX(Herbs!$J:$J,MATCH(M355,Herbs!$B:$B,0)))</f>
        <v/>
      </c>
      <c r="O355" s="88">
        <f t="array" ref="O355">IF(M355:M632="",0, INDEX(Herbs!A:A,MATCH(M355,Herbs!B:B,0)))</f>
        <v>0</v>
      </c>
      <c r="P355" s="89" t="str">
        <f t="array" ref="P355">IF(M355="","", SWITCH(INDEX(Herbs!$A:$A,MATCH(M355,Herbs!$B:$B,0)),1,1,2,3,3,9,4,36,5,180,6,1080,0)*L355)</f>
        <v/>
      </c>
      <c r="Q355" s="90" t="str">
        <f t="array" ref="Q355">IF(M355="","",INDEX(Herbs!$E:$E,MATCH(M355,Herbs!$B:$B,0)))</f>
        <v/>
      </c>
      <c r="R355" s="89"/>
      <c r="S355" s="91"/>
      <c r="T355" s="88" t="str">
        <f t="array" ref="T355">IF(S355="","",INDEX(Herbs!$J:$J,MATCH(S355,Herbs!$B:$B,0)))</f>
        <v/>
      </c>
      <c r="U355" s="88">
        <f t="array" ref="U355">IF(S355:S632="",0, INDEX(Herbs!A:A,MATCH(S355,Herbs!B:B,0)))</f>
        <v>0</v>
      </c>
      <c r="V355" s="89" t="str">
        <f t="array" ref="V355">IF(S355="","", SWITCH(INDEX(Herbs!$A:$A,MATCH(S355,Herbs!$B:$B,0)),1,1,2,3,3,9,4,36,5,180,6,1080,0)*R355)</f>
        <v/>
      </c>
      <c r="W355" s="90" t="str">
        <f t="array" ref="W355">IF(S355="","",INDEX(Herbs!$E:$E,MATCH(S355,Herbs!$B:$B,0)))</f>
        <v/>
      </c>
    </row>
    <row r="356" ht="41.25" customHeight="1">
      <c r="C356" s="75"/>
      <c r="D356" s="85" t="str">
        <f>C353</f>
        <v>Spirecrag Elixir</v>
      </c>
      <c r="E356" s="73" t="s">
        <v>325</v>
      </c>
      <c r="F356" s="86">
        <v>1.0</v>
      </c>
      <c r="G356" s="87" t="s">
        <v>354</v>
      </c>
      <c r="H356" s="88" t="str">
        <f t="array" ref="H356">IF(G356="","",INDEX(Herbs!$J:$J,MATCH(G356,Herbs!$B:$B,0)))</f>
        <v/>
      </c>
      <c r="I356" s="13">
        <f t="array" ref="I356">IF(G356:G632="",0, INDEX(Herbs!A:A,MATCH(G356,Herbs!B:B,0)))</f>
        <v>3</v>
      </c>
      <c r="J356" s="89">
        <f t="array" ref="J356">IF(G356="","", SWITCH(INDEX(Herbs!$A:$A,MATCH(G356,Herbs!$B:$B,0)),1,1,2,3,3,9,4,36,5,180,6,1080,0)*F356)</f>
        <v>9</v>
      </c>
      <c r="K356" s="90" t="str">
        <f t="array" ref="K356">IF(G356="","",INDEX(Herbs!$E:$E,MATCH(G356,Herbs!$B:$B,0)))</f>
        <v>Harmonizing</v>
      </c>
      <c r="L356" s="89"/>
      <c r="M356" s="91"/>
      <c r="N356" s="88" t="str">
        <f t="array" ref="N356">IF(M356="","",INDEX(Herbs!$J:$J,MATCH(M356,Herbs!$B:$B,0)))</f>
        <v/>
      </c>
      <c r="O356" s="88">
        <f t="array" ref="O356">IF(M356:M632="",0, INDEX(Herbs!A:A,MATCH(M356,Herbs!B:B,0)))</f>
        <v>0</v>
      </c>
      <c r="P356" s="89" t="str">
        <f t="array" ref="P356">IF(M356="","", SWITCH(INDEX(Herbs!$A:$A,MATCH(M356,Herbs!$B:$B,0)),1,1,2,3,3,9,4,36,5,180,6,1080,0)*L356)</f>
        <v/>
      </c>
      <c r="Q356" s="90" t="str">
        <f t="array" ref="Q356">IF(M356="","",INDEX(Herbs!$E:$E,MATCH(M356,Herbs!$B:$B,0)))</f>
        <v/>
      </c>
      <c r="R356" s="89"/>
      <c r="S356" s="91"/>
      <c r="T356" s="88" t="str">
        <f t="array" ref="T356">IF(S356="","",INDEX(Herbs!$J:$J,MATCH(S356,Herbs!$B:$B,0)))</f>
        <v/>
      </c>
      <c r="U356" s="88">
        <f t="array" ref="U356">IF(S356:S632="",0, INDEX(Herbs!A:A,MATCH(S356,Herbs!B:B,0)))</f>
        <v>0</v>
      </c>
      <c r="V356" s="89" t="str">
        <f t="array" ref="V356">IF(S356="","", SWITCH(INDEX(Herbs!$A:$A,MATCH(S356,Herbs!$B:$B,0)),1,1,2,3,3,9,4,36,5,180,6,1080,0)*R356)</f>
        <v/>
      </c>
      <c r="W356" s="90" t="str">
        <f t="array" ref="W356">IF(S356="","",INDEX(Herbs!$E:$E,MATCH(S356,Herbs!$B:$B,0)))</f>
        <v/>
      </c>
    </row>
    <row r="357" ht="41.25" customHeight="1">
      <c r="A357" s="92"/>
      <c r="B357" s="92"/>
      <c r="C357" s="93"/>
      <c r="D357" s="94" t="str">
        <f>C353</f>
        <v>Spirecrag Elixir</v>
      </c>
      <c r="E357" s="95" t="s">
        <v>326</v>
      </c>
      <c r="F357" s="96">
        <v>1.0</v>
      </c>
      <c r="G357" s="97" t="s">
        <v>324</v>
      </c>
      <c r="H357" s="98" t="str">
        <f t="array" ref="H357">IF(G357="","",INDEX(Herbs!$J:$J,MATCH(G357,Herbs!$B:$B,0)))</f>
        <v/>
      </c>
      <c r="I357" s="99">
        <f t="array" ref="I357">IF(G357:G632="",0, INDEX(Herbs!A:A,MATCH(G357,Herbs!B:B,0)))</f>
        <v>2</v>
      </c>
      <c r="J357" s="100">
        <f t="array" ref="J357">IF(G357="","", SWITCH(INDEX(Herbs!$A:$A,MATCH(G357,Herbs!$B:$B,0)),1,1,2,3,3,9,4,36,5,180,6,1080,0)*F357)</f>
        <v>3</v>
      </c>
      <c r="K357" s="101" t="str">
        <f t="array" ref="K357">IF(G357="","",INDEX(Herbs!$G:$G,MATCH(G357,Herbs!$B:$B,0)))</f>
        <v>Heat</v>
      </c>
      <c r="L357" s="100"/>
      <c r="M357" s="97"/>
      <c r="N357" s="98" t="str">
        <f t="array" ref="N357">IF(M357="","",INDEX(Herbs!$J:$J,MATCH(M357,Herbs!$B:$B,0)))</f>
        <v/>
      </c>
      <c r="O357" s="98">
        <f t="array" ref="O357">IF(M357:M632="",0, INDEX(Herbs!A:A,MATCH(M357,Herbs!B:B,0)))</f>
        <v>0</v>
      </c>
      <c r="P357" s="100" t="str">
        <f t="array" ref="P357">IF(M357="","", SWITCH(INDEX(Herbs!$A:$A,MATCH(M357,Herbs!$B:$B,0)),1,1,2,3,3,9,4,36,5,180,6,1080,0)*L357)</f>
        <v/>
      </c>
      <c r="Q357" s="101" t="str">
        <f t="array" ref="Q357">IF(M357="","",INDEX(Herbs!$G:$G,MATCH(M357,Herbs!$B:$B,0)))</f>
        <v/>
      </c>
      <c r="R357" s="100"/>
      <c r="S357" s="97"/>
      <c r="T357" s="98" t="str">
        <f t="array" ref="T357">IF(S357="","",INDEX(Herbs!$J:$J,MATCH(S357,Herbs!$B:$B,0)))</f>
        <v/>
      </c>
      <c r="U357" s="98">
        <f t="array" ref="U357">IF(S357:S632="",0, INDEX(Herbs!A:A,MATCH(S357,Herbs!B:B,0)))</f>
        <v>0</v>
      </c>
      <c r="V357" s="100" t="str">
        <f t="array" ref="V357">IF(S357="","", SWITCH(INDEX(Herbs!$A:$A,MATCH(S357,Herbs!$B:$B,0)),1,1,2,3,3,9,4,36,5,180,6,1080,0)*R357)</f>
        <v/>
      </c>
      <c r="W357" s="101" t="str">
        <f t="array" ref="W357">IF(S357="","",INDEX(Herbs!$G:$G,MATCH(S357,Herbs!$B:$B,0)))</f>
        <v/>
      </c>
    </row>
    <row r="358" ht="41.25" customHeight="1">
      <c r="A358" s="82" t="s">
        <v>34</v>
      </c>
      <c r="B358" s="83">
        <v>1.0</v>
      </c>
      <c r="C358" s="84" t="s">
        <v>33</v>
      </c>
      <c r="D358" s="85" t="str">
        <f>C358</f>
        <v>Qi Guidance Elixir</v>
      </c>
      <c r="E358" s="85" t="s">
        <v>320</v>
      </c>
      <c r="F358" s="86">
        <v>1.0</v>
      </c>
      <c r="G358" s="87" t="s">
        <v>321</v>
      </c>
      <c r="H358" s="88" t="str">
        <f t="array" ref="H358">IF(G358="","",INDEX(Herbs!$J:$J,MATCH(G358,Herbs!$B:$B,0)))</f>
        <v/>
      </c>
      <c r="I358" s="13">
        <f t="array" ref="I358">IF(G358:G632="",0, INDEX(Herbs!A:A,MATCH(G358,Herbs!B:B,0)))</f>
        <v>2</v>
      </c>
      <c r="J358" s="89">
        <f t="array" ref="J358">IF(G358="","", SWITCH(INDEX(Herbs!$A:$A,MATCH(G358,Herbs!$B:$B,0)),1,1,2,3,3,9,4,36,5,180,6,1080,0)*F358)</f>
        <v>3</v>
      </c>
      <c r="K358" s="90" t="str">
        <f t="array" ref="K358">IF(G358="","",INDEX(Herbs!$C:$C,MATCH(G358,Herbs!$B:$B,0)))</f>
        <v>Agitating</v>
      </c>
      <c r="L358" s="89"/>
      <c r="M358" s="91"/>
      <c r="N358" s="88" t="str">
        <f t="array" ref="N358">IF(M358="","",INDEX(Herbs!$J:$J,MATCH(M358,Herbs!$B:$B,0)))</f>
        <v/>
      </c>
      <c r="O358" s="88">
        <f t="array" ref="O358">IF(M358:M632="",0, INDEX(Herbs!A:A,MATCH(M358,Herbs!B:B,0)))</f>
        <v>0</v>
      </c>
      <c r="P358" s="89" t="str">
        <f t="array" ref="P358">IF(M358="","", SWITCH(INDEX(Herbs!$A:$A,MATCH(M358,Herbs!$B:$B,0)),1,1,2,3,3,9,4,36,5,180,6,1080,0)*L358)</f>
        <v/>
      </c>
      <c r="Q358" s="90" t="str">
        <f t="array" ref="Q358">IF(M358="","",INDEX(Herbs!$C:$C,MATCH(M358,Herbs!$B:$B,0)))</f>
        <v/>
      </c>
      <c r="R358" s="89"/>
      <c r="S358" s="91"/>
      <c r="T358" s="88" t="str">
        <f t="array" ref="T358">IF(S358="","",INDEX(Herbs!$J:$J,MATCH(S358,Herbs!$B:$B,0)))</f>
        <v/>
      </c>
      <c r="U358" s="88">
        <f t="array" ref="U358">IF(S358:S632="",0, INDEX(Herbs!A:A,MATCH(S358,Herbs!B:B,0)))</f>
        <v>0</v>
      </c>
      <c r="V358" s="89" t="str">
        <f t="array" ref="V358">IF(S358="","", SWITCH(INDEX(Herbs!$A:$A,MATCH(S358,Herbs!$B:$B,0)),1,1,2,3,3,9,4,36,5,180,6,1080,0)*R358)</f>
        <v/>
      </c>
      <c r="W358" s="90" t="str">
        <f t="array" ref="W358">IF(S358="","",INDEX(Herbs!$C:$C,MATCH(S358,Herbs!$B:$B,0)))</f>
        <v/>
      </c>
    </row>
    <row r="359" ht="41.25" customHeight="1">
      <c r="C359" s="75"/>
      <c r="D359" s="85" t="str">
        <f>C358</f>
        <v>Qi Guidance Elixir</v>
      </c>
      <c r="E359" s="85" t="s">
        <v>322</v>
      </c>
      <c r="F359" s="89"/>
      <c r="G359" s="91"/>
      <c r="H359" s="88" t="str">
        <f t="array" ref="H359">IF(G359="","",INDEX(Herbs!$J:$J,MATCH(G359,Herbs!$B:$B,0)))</f>
        <v/>
      </c>
      <c r="I359" s="13">
        <f t="array" ref="I359">IF(G359:G632="",0, INDEX(Herbs!A:A,MATCH(G359,Herbs!B:B,0)))</f>
        <v>0</v>
      </c>
      <c r="J359" s="89" t="str">
        <f t="array" ref="J359">IF(G359="","", SWITCH(INDEX(Herbs!$A:$A,MATCH(G359,Herbs!$B:$B,0)),1,1,2,3,3,9,4,36,5,180,6,1080,0)*F359)</f>
        <v/>
      </c>
      <c r="K359" s="90" t="str">
        <f t="array" ref="K359">IF(G359="","",INDEX(Herbs!$C:$C,MATCH(G359,Herbs!$B:$B,0)))</f>
        <v/>
      </c>
      <c r="L359" s="89"/>
      <c r="M359" s="91"/>
      <c r="N359" s="88" t="str">
        <f t="array" ref="N359">IF(M359="","",INDEX(Herbs!$J:$J,MATCH(M359,Herbs!$B:$B,0)))</f>
        <v/>
      </c>
      <c r="O359" s="88">
        <f t="array" ref="O359">IF(M359:M632="",0, INDEX(Herbs!A:A,MATCH(M359,Herbs!B:B,0)))</f>
        <v>0</v>
      </c>
      <c r="P359" s="89" t="str">
        <f t="array" ref="P359">IF(M359="","", SWITCH(INDEX(Herbs!$A:$A,MATCH(M359,Herbs!$B:$B,0)),1,1,2,3,3,9,4,36,5,180,6,1080,0)*L359)</f>
        <v/>
      </c>
      <c r="Q359" s="90" t="str">
        <f t="array" ref="Q359">IF(M359="","",INDEX(Herbs!$C:$C,MATCH(M359,Herbs!$B:$B,0)))</f>
        <v/>
      </c>
      <c r="R359" s="89"/>
      <c r="S359" s="91"/>
      <c r="T359" s="88" t="str">
        <f t="array" ref="T359">IF(S359="","",INDEX(Herbs!$J:$J,MATCH(S359,Herbs!$B:$B,0)))</f>
        <v/>
      </c>
      <c r="U359" s="88">
        <f t="array" ref="U359">IF(S359:S632="",0, INDEX(Herbs!A:A,MATCH(S359,Herbs!B:B,0)))</f>
        <v>0</v>
      </c>
      <c r="V359" s="89" t="str">
        <f t="array" ref="V359">IF(S359="","", SWITCH(INDEX(Herbs!$A:$A,MATCH(S359,Herbs!$B:$B,0)),1,1,2,3,3,9,4,36,5,180,6,1080,0)*R359)</f>
        <v/>
      </c>
      <c r="W359" s="90" t="str">
        <f t="array" ref="W359">IF(S359="","",INDEX(Herbs!$C:$C,MATCH(S359,Herbs!$B:$B,0)))</f>
        <v/>
      </c>
    </row>
    <row r="360" ht="41.25" customHeight="1">
      <c r="C360" s="75"/>
      <c r="D360" s="85" t="str">
        <f>C358</f>
        <v>Qi Guidance Elixir</v>
      </c>
      <c r="E360" s="73" t="s">
        <v>323</v>
      </c>
      <c r="F360" s="86">
        <v>1.0</v>
      </c>
      <c r="G360" s="87" t="s">
        <v>324</v>
      </c>
      <c r="H360" s="88" t="str">
        <f t="array" ref="H360">IF(G360="","",INDEX(Herbs!$J:$J,MATCH(G360,Herbs!$B:$B,0)))</f>
        <v/>
      </c>
      <c r="I360" s="13">
        <f t="array" ref="I360">IF(G360:G632="",0, INDEX(Herbs!A:A,MATCH(G360,Herbs!B:B,0)))</f>
        <v>2</v>
      </c>
      <c r="J360" s="89">
        <f t="array" ref="J360">IF(G360="","", SWITCH(INDEX(Herbs!$A:$A,MATCH(G360,Herbs!$B:$B,0)),1,1,2,3,3,9,4,36,5,180,6,1080,0)*F360)</f>
        <v>3</v>
      </c>
      <c r="K360" s="90" t="str">
        <f t="array" ref="K360">IF(G360="","",INDEX(Herbs!$E:$E,MATCH(G360,Herbs!$B:$B,0)))</f>
        <v>Condensing</v>
      </c>
      <c r="L360" s="89"/>
      <c r="M360" s="91"/>
      <c r="N360" s="88" t="str">
        <f t="array" ref="N360">IF(M360="","",INDEX(Herbs!$J:$J,MATCH(M360,Herbs!$B:$B,0)))</f>
        <v/>
      </c>
      <c r="O360" s="88">
        <f t="array" ref="O360">IF(M360:M632="",0, INDEX(Herbs!A:A,MATCH(M360,Herbs!B:B,0)))</f>
        <v>0</v>
      </c>
      <c r="P360" s="89" t="str">
        <f t="array" ref="P360">IF(M360="","", SWITCH(INDEX(Herbs!$A:$A,MATCH(M360,Herbs!$B:$B,0)),1,1,2,3,3,9,4,36,5,180,6,1080,0)*L360)</f>
        <v/>
      </c>
      <c r="Q360" s="90" t="str">
        <f t="array" ref="Q360">IF(M360="","",INDEX(Herbs!$E:$E,MATCH(M360,Herbs!$B:$B,0)))</f>
        <v/>
      </c>
      <c r="R360" s="89"/>
      <c r="S360" s="91"/>
      <c r="T360" s="88" t="str">
        <f t="array" ref="T360">IF(S360="","",INDEX(Herbs!$J:$J,MATCH(S360,Herbs!$B:$B,0)))</f>
        <v/>
      </c>
      <c r="U360" s="88">
        <f t="array" ref="U360">IF(S360:S632="",0, INDEX(Herbs!A:A,MATCH(S360,Herbs!B:B,0)))</f>
        <v>0</v>
      </c>
      <c r="V360" s="89" t="str">
        <f t="array" ref="V360">IF(S360="","", SWITCH(INDEX(Herbs!$A:$A,MATCH(S360,Herbs!$B:$B,0)),1,1,2,3,3,9,4,36,5,180,6,1080,0)*R360)</f>
        <v/>
      </c>
      <c r="W360" s="90" t="str">
        <f t="array" ref="W360">IF(S360="","",INDEX(Herbs!$E:$E,MATCH(S360,Herbs!$B:$B,0)))</f>
        <v/>
      </c>
    </row>
    <row r="361" ht="41.25" customHeight="1">
      <c r="C361" s="75"/>
      <c r="D361" s="85" t="str">
        <f>C358</f>
        <v>Qi Guidance Elixir</v>
      </c>
      <c r="E361" s="73" t="s">
        <v>325</v>
      </c>
      <c r="F361" s="89"/>
      <c r="G361" s="91"/>
      <c r="H361" s="88" t="str">
        <f t="array" ref="H361">IF(G361="","",INDEX(Herbs!$J:$J,MATCH(G361,Herbs!$B:$B,0)))</f>
        <v/>
      </c>
      <c r="I361" s="13">
        <f t="array" ref="I361">IF(G361:G632="",0, INDEX(Herbs!A:A,MATCH(G361,Herbs!B:B,0)))</f>
        <v>0</v>
      </c>
      <c r="J361" s="89" t="str">
        <f t="array" ref="J361">IF(G361="","", SWITCH(INDEX(Herbs!$A:$A,MATCH(G361,Herbs!$B:$B,0)),1,1,2,3,3,9,4,36,5,180,6,1080,0)*F361)</f>
        <v/>
      </c>
      <c r="K361" s="90" t="str">
        <f t="array" ref="K361">IF(G361="","",INDEX(Herbs!$E:$E,MATCH(G361,Herbs!$B:$B,0)))</f>
        <v/>
      </c>
      <c r="L361" s="89"/>
      <c r="M361" s="91"/>
      <c r="N361" s="88" t="str">
        <f t="array" ref="N361">IF(M361="","",INDEX(Herbs!$J:$J,MATCH(M361,Herbs!$B:$B,0)))</f>
        <v/>
      </c>
      <c r="O361" s="88">
        <f t="array" ref="O361">IF(M361:M632="",0, INDEX(Herbs!A:A,MATCH(M361,Herbs!B:B,0)))</f>
        <v>0</v>
      </c>
      <c r="P361" s="89" t="str">
        <f t="array" ref="P361">IF(M361="","", SWITCH(INDEX(Herbs!$A:$A,MATCH(M361,Herbs!$B:$B,0)),1,1,2,3,3,9,4,36,5,180,6,1080,0)*L361)</f>
        <v/>
      </c>
      <c r="Q361" s="90" t="str">
        <f t="array" ref="Q361">IF(M361="","",INDEX(Herbs!$E:$E,MATCH(M361,Herbs!$B:$B,0)))</f>
        <v/>
      </c>
      <c r="R361" s="89"/>
      <c r="S361" s="91"/>
      <c r="T361" s="88" t="str">
        <f t="array" ref="T361">IF(S361="","",INDEX(Herbs!$J:$J,MATCH(S361,Herbs!$B:$B,0)))</f>
        <v/>
      </c>
      <c r="U361" s="88">
        <f t="array" ref="U361">IF(S361:S632="",0, INDEX(Herbs!A:A,MATCH(S361,Herbs!B:B,0)))</f>
        <v>0</v>
      </c>
      <c r="V361" s="89" t="str">
        <f t="array" ref="V361">IF(S361="","", SWITCH(INDEX(Herbs!$A:$A,MATCH(S361,Herbs!$B:$B,0)),1,1,2,3,3,9,4,36,5,180,6,1080,0)*R361)</f>
        <v/>
      </c>
      <c r="W361" s="90" t="str">
        <f t="array" ref="W361">IF(S361="","",INDEX(Herbs!$E:$E,MATCH(S361,Herbs!$B:$B,0)))</f>
        <v/>
      </c>
    </row>
    <row r="362" ht="41.25" customHeight="1">
      <c r="A362" s="92"/>
      <c r="B362" s="92"/>
      <c r="C362" s="93"/>
      <c r="D362" s="94" t="str">
        <f>C358</f>
        <v>Qi Guidance Elixir</v>
      </c>
      <c r="E362" s="95" t="s">
        <v>326</v>
      </c>
      <c r="F362" s="96">
        <v>1.0</v>
      </c>
      <c r="G362" s="97" t="s">
        <v>327</v>
      </c>
      <c r="H362" s="98" t="str">
        <f t="array" ref="H362">IF(G362="","",INDEX(Herbs!$J:$J,MATCH(G362,Herbs!$B:$B,0)))</f>
        <v/>
      </c>
      <c r="I362" s="99">
        <f t="array" ref="I362">IF(G362:G632="",0, INDEX(Herbs!A:A,MATCH(G362,Herbs!B:B,0)))</f>
        <v>1</v>
      </c>
      <c r="J362" s="100">
        <f t="array" ref="J362">IF(G362="","", SWITCH(INDEX(Herbs!$A:$A,MATCH(G362,Herbs!$B:$B,0)),1,1,2,3,3,9,4,36,5,180,6,1080,0)*F362)</f>
        <v>1</v>
      </c>
      <c r="K362" s="101" t="str">
        <f t="array" ref="K362">IF(G362="","",INDEX(Herbs!$G:$G,MATCH(G362,Herbs!$B:$B,0)))</f>
        <v>Cold</v>
      </c>
      <c r="L362" s="100"/>
      <c r="M362" s="97"/>
      <c r="N362" s="98" t="str">
        <f t="array" ref="N362">IF(M362="","",INDEX(Herbs!$J:$J,MATCH(M362,Herbs!$B:$B,0)))</f>
        <v/>
      </c>
      <c r="O362" s="98">
        <f t="array" ref="O362">IF(M362:M632="",0, INDEX(Herbs!A:A,MATCH(M362,Herbs!B:B,0)))</f>
        <v>0</v>
      </c>
      <c r="P362" s="100" t="str">
        <f t="array" ref="P362">IF(M362="","", SWITCH(INDEX(Herbs!$A:$A,MATCH(M362,Herbs!$B:$B,0)),1,1,2,3,3,9,4,36,5,180,6,1080,0)*L362)</f>
        <v/>
      </c>
      <c r="Q362" s="101" t="str">
        <f t="array" ref="Q362">IF(M362="","",INDEX(Herbs!$G:$G,MATCH(M362,Herbs!$B:$B,0)))</f>
        <v/>
      </c>
      <c r="R362" s="100"/>
      <c r="S362" s="97"/>
      <c r="T362" s="98" t="str">
        <f t="array" ref="T362">IF(S362="","",INDEX(Herbs!$J:$J,MATCH(S362,Herbs!$B:$B,0)))</f>
        <v/>
      </c>
      <c r="U362" s="98">
        <f t="array" ref="U362">IF(S362:S632="",0, INDEX(Herbs!A:A,MATCH(S362,Herbs!B:B,0)))</f>
        <v>0</v>
      </c>
      <c r="V362" s="100" t="str">
        <f t="array" ref="V362">IF(S362="","", SWITCH(INDEX(Herbs!$A:$A,MATCH(S362,Herbs!$B:$B,0)),1,1,2,3,3,9,4,36,5,180,6,1080,0)*R362)</f>
        <v/>
      </c>
      <c r="W362" s="101" t="str">
        <f t="array" ref="W362">IF(S362="","",INDEX(Herbs!$G:$G,MATCH(S362,Herbs!$B:$B,0)))</f>
        <v/>
      </c>
    </row>
    <row r="363" ht="41.25" customHeight="1">
      <c r="A363" s="82" t="s">
        <v>34</v>
      </c>
      <c r="B363" s="83">
        <v>4.0</v>
      </c>
      <c r="C363" s="84" t="s">
        <v>37</v>
      </c>
      <c r="D363" s="85" t="str">
        <f>C363</f>
        <v>Qi Caller Elixir</v>
      </c>
      <c r="E363" s="85" t="s">
        <v>320</v>
      </c>
      <c r="F363" s="86">
        <v>2.0</v>
      </c>
      <c r="G363" s="87" t="s">
        <v>328</v>
      </c>
      <c r="H363" s="88" t="str">
        <f t="array" ref="H363">IF(G363="","",INDEX(Herbs!$J:$J,MATCH(G363,Herbs!$B:$B,0)))</f>
        <v/>
      </c>
      <c r="I363" s="13">
        <f t="array" ref="I363">IF(G363:G632="",0, INDEX(Herbs!A:A,MATCH(G363,Herbs!B:B,0)))</f>
        <v>3</v>
      </c>
      <c r="J363" s="89">
        <f t="array" ref="J363">IF(G363="","", SWITCH(INDEX(Herbs!$A:$A,MATCH(G363,Herbs!$B:$B,0)),1,1,2,3,3,9,4,36,5,180,6,1080,0)*F363)</f>
        <v>18</v>
      </c>
      <c r="K363" s="90" t="str">
        <f t="array" ref="K363">IF(G363="","",INDEX(Herbs!$C:$C,MATCH(G363,Herbs!$B:$B,0)))</f>
        <v>Agitating</v>
      </c>
      <c r="L363" s="89"/>
      <c r="M363" s="91"/>
      <c r="N363" s="88" t="str">
        <f t="array" ref="N363">IF(M363="","",INDEX(Herbs!$J:$J,MATCH(M363,Herbs!$B:$B,0)))</f>
        <v/>
      </c>
      <c r="O363" s="88">
        <f t="array" ref="O363">IF(M363:M632="",0, INDEX(Herbs!A:A,MATCH(M363,Herbs!B:B,0)))</f>
        <v>0</v>
      </c>
      <c r="P363" s="89" t="str">
        <f t="array" ref="P363">IF(M363="","", SWITCH(INDEX(Herbs!$A:$A,MATCH(M363,Herbs!$B:$B,0)),1,1,2,3,3,9,4,36,5,180,6,1080,0)*L363)</f>
        <v/>
      </c>
      <c r="Q363" s="90" t="str">
        <f t="array" ref="Q363">IF(M363="","",INDEX(Herbs!$C:$C,MATCH(M363,Herbs!$B:$B,0)))</f>
        <v/>
      </c>
      <c r="R363" s="89"/>
      <c r="S363" s="91"/>
      <c r="T363" s="88" t="str">
        <f t="array" ref="T363">IF(S363="","",INDEX(Herbs!$J:$J,MATCH(S363,Herbs!$B:$B,0)))</f>
        <v/>
      </c>
      <c r="U363" s="88">
        <f t="array" ref="U363">IF(S363:S632="",0, INDEX(Herbs!A:A,MATCH(S363,Herbs!B:B,0)))</f>
        <v>0</v>
      </c>
      <c r="V363" s="89" t="str">
        <f t="array" ref="V363">IF(S363="","", SWITCH(INDEX(Herbs!$A:$A,MATCH(S363,Herbs!$B:$B,0)),1,1,2,3,3,9,4,36,5,180,6,1080,0)*R363)</f>
        <v/>
      </c>
      <c r="W363" s="90" t="str">
        <f t="array" ref="W363">IF(S363="","",INDEX(Herbs!$C:$C,MATCH(S363,Herbs!$B:$B,0)))</f>
        <v/>
      </c>
    </row>
    <row r="364" ht="41.25" customHeight="1">
      <c r="C364" s="75"/>
      <c r="D364" s="85" t="str">
        <f>C363</f>
        <v>Qi Caller Elixir</v>
      </c>
      <c r="E364" s="85" t="s">
        <v>322</v>
      </c>
      <c r="F364" s="89"/>
      <c r="G364" s="91"/>
      <c r="H364" s="88" t="str">
        <f t="array" ref="H364">IF(G364="","",INDEX(Herbs!$J:$J,MATCH(G364,Herbs!$B:$B,0)))</f>
        <v/>
      </c>
      <c r="I364" s="13">
        <f t="array" ref="I364">IF(G364:G632="",0, INDEX(Herbs!A:A,MATCH(G364,Herbs!B:B,0)))</f>
        <v>0</v>
      </c>
      <c r="J364" s="89" t="str">
        <f t="array" ref="J364">IF(G364="","", SWITCH(INDEX(Herbs!$A:$A,MATCH(G364,Herbs!$B:$B,0)),1,1,2,3,3,9,4,36,5,180,6,1080,0)*F364)</f>
        <v/>
      </c>
      <c r="K364" s="90" t="str">
        <f t="array" ref="K364">IF(G364="","",INDEX(Herbs!$C:$C,MATCH(G364,Herbs!$B:$B,0)))</f>
        <v/>
      </c>
      <c r="L364" s="89"/>
      <c r="M364" s="91"/>
      <c r="N364" s="88" t="str">
        <f t="array" ref="N364">IF(M364="","",INDEX(Herbs!$J:$J,MATCH(M364,Herbs!$B:$B,0)))</f>
        <v/>
      </c>
      <c r="O364" s="88">
        <f t="array" ref="O364">IF(M364:M632="",0, INDEX(Herbs!A:A,MATCH(M364,Herbs!B:B,0)))</f>
        <v>0</v>
      </c>
      <c r="P364" s="89" t="str">
        <f t="array" ref="P364">IF(M364="","", SWITCH(INDEX(Herbs!$A:$A,MATCH(M364,Herbs!$B:$B,0)),1,1,2,3,3,9,4,36,5,180,6,1080,0)*L364)</f>
        <v/>
      </c>
      <c r="Q364" s="90" t="str">
        <f t="array" ref="Q364">IF(M364="","",INDEX(Herbs!$C:$C,MATCH(M364,Herbs!$B:$B,0)))</f>
        <v/>
      </c>
      <c r="R364" s="89"/>
      <c r="S364" s="91"/>
      <c r="T364" s="88" t="str">
        <f t="array" ref="T364">IF(S364="","",INDEX(Herbs!$J:$J,MATCH(S364,Herbs!$B:$B,0)))</f>
        <v/>
      </c>
      <c r="U364" s="88">
        <f t="array" ref="U364">IF(S364:S632="",0, INDEX(Herbs!A:A,MATCH(S364,Herbs!B:B,0)))</f>
        <v>0</v>
      </c>
      <c r="V364" s="89" t="str">
        <f t="array" ref="V364">IF(S364="","", SWITCH(INDEX(Herbs!$A:$A,MATCH(S364,Herbs!$B:$B,0)),1,1,2,3,3,9,4,36,5,180,6,1080,0)*R364)</f>
        <v/>
      </c>
      <c r="W364" s="90" t="str">
        <f t="array" ref="W364">IF(S364="","",INDEX(Herbs!$C:$C,MATCH(S364,Herbs!$B:$B,0)))</f>
        <v/>
      </c>
    </row>
    <row r="365" ht="41.25" customHeight="1">
      <c r="C365" s="75"/>
      <c r="D365" s="85" t="str">
        <f>C363</f>
        <v>Qi Caller Elixir</v>
      </c>
      <c r="E365" s="73" t="s">
        <v>323</v>
      </c>
      <c r="F365" s="86">
        <v>2.0</v>
      </c>
      <c r="G365" s="87" t="s">
        <v>329</v>
      </c>
      <c r="H365" s="88" t="str">
        <f t="array" ref="H365">IF(G365="","",INDEX(Herbs!$J:$J,MATCH(G365,Herbs!$B:$B,0)))</f>
        <v/>
      </c>
      <c r="I365" s="13">
        <f t="array" ref="I365">IF(G365:G632="",0, INDEX(Herbs!A:A,MATCH(G365,Herbs!B:B,0)))</f>
        <v>3</v>
      </c>
      <c r="J365" s="89">
        <f t="array" ref="J365">IF(G365="","", SWITCH(INDEX(Herbs!$A:$A,MATCH(G365,Herbs!$B:$B,0)),1,1,2,3,3,9,4,36,5,180,6,1080,0)*F365)</f>
        <v>18</v>
      </c>
      <c r="K365" s="90" t="str">
        <f t="array" ref="K365">IF(G365="","",INDEX(Herbs!$E:$E,MATCH(G365,Herbs!$B:$B,0)))</f>
        <v>Condensing</v>
      </c>
      <c r="L365" s="89"/>
      <c r="M365" s="91"/>
      <c r="N365" s="88" t="str">
        <f t="array" ref="N365">IF(M365="","",INDEX(Herbs!$J:$J,MATCH(M365,Herbs!$B:$B,0)))</f>
        <v/>
      </c>
      <c r="O365" s="88">
        <f t="array" ref="O365">IF(M365:M632="",0, INDEX(Herbs!A:A,MATCH(M365,Herbs!B:B,0)))</f>
        <v>0</v>
      </c>
      <c r="P365" s="89" t="str">
        <f t="array" ref="P365">IF(M365="","", SWITCH(INDEX(Herbs!$A:$A,MATCH(M365,Herbs!$B:$B,0)),1,1,2,3,3,9,4,36,5,180,6,1080,0)*L365)</f>
        <v/>
      </c>
      <c r="Q365" s="90" t="str">
        <f t="array" ref="Q365">IF(M365="","",INDEX(Herbs!$E:$E,MATCH(M365,Herbs!$B:$B,0)))</f>
        <v/>
      </c>
      <c r="R365" s="89"/>
      <c r="S365" s="91"/>
      <c r="T365" s="88" t="str">
        <f t="array" ref="T365">IF(S365="","",INDEX(Herbs!$J:$J,MATCH(S365,Herbs!$B:$B,0)))</f>
        <v/>
      </c>
      <c r="U365" s="88">
        <f t="array" ref="U365">IF(S365:S632="",0, INDEX(Herbs!A:A,MATCH(S365,Herbs!B:B,0)))</f>
        <v>0</v>
      </c>
      <c r="V365" s="89" t="str">
        <f t="array" ref="V365">IF(S365="","", SWITCH(INDEX(Herbs!$A:$A,MATCH(S365,Herbs!$B:$B,0)),1,1,2,3,3,9,4,36,5,180,6,1080,0)*R365)</f>
        <v/>
      </c>
      <c r="W365" s="90" t="str">
        <f t="array" ref="W365">IF(S365="","",INDEX(Herbs!$E:$E,MATCH(S365,Herbs!$B:$B,0)))</f>
        <v/>
      </c>
    </row>
    <row r="366" ht="41.25" customHeight="1">
      <c r="C366" s="75"/>
      <c r="D366" s="85" t="str">
        <f>C363</f>
        <v>Qi Caller Elixir</v>
      </c>
      <c r="E366" s="73" t="s">
        <v>325</v>
      </c>
      <c r="F366" s="86">
        <v>4.0</v>
      </c>
      <c r="G366" s="87" t="s">
        <v>330</v>
      </c>
      <c r="H366" s="88" t="str">
        <f t="array" ref="H366">IF(G366="","",INDEX(Herbs!$J:$J,MATCH(G366,Herbs!$B:$B,0)))</f>
        <v/>
      </c>
      <c r="I366" s="13">
        <f t="array" ref="I366">IF(G366:G632="",0, INDEX(Herbs!A:A,MATCH(G366,Herbs!B:B,0)))</f>
        <v>2</v>
      </c>
      <c r="J366" s="89">
        <f t="array" ref="J366">IF(G366="","", SWITCH(INDEX(Herbs!$A:$A,MATCH(G366,Herbs!$B:$B,0)),1,1,2,3,3,9,4,36,5,180,6,1080,0)*F366)</f>
        <v>12</v>
      </c>
      <c r="K366" s="90" t="str">
        <f t="array" ref="K366">IF(G366="","",INDEX(Herbs!$E:$E,MATCH(G366,Herbs!$B:$B,0)))</f>
        <v>Harmonizing</v>
      </c>
      <c r="L366" s="89"/>
      <c r="M366" s="91"/>
      <c r="N366" s="88" t="str">
        <f t="array" ref="N366">IF(M366="","",INDEX(Herbs!$J:$J,MATCH(M366,Herbs!$B:$B,0)))</f>
        <v/>
      </c>
      <c r="O366" s="88">
        <f t="array" ref="O366">IF(M366:M632="",0, INDEX(Herbs!A:A,MATCH(M366,Herbs!B:B,0)))</f>
        <v>0</v>
      </c>
      <c r="P366" s="89" t="str">
        <f t="array" ref="P366">IF(M366="","", SWITCH(INDEX(Herbs!$A:$A,MATCH(M366,Herbs!$B:$B,0)),1,1,2,3,3,9,4,36,5,180,6,1080,0)*L366)</f>
        <v/>
      </c>
      <c r="Q366" s="90" t="str">
        <f t="array" ref="Q366">IF(M366="","",INDEX(Herbs!$E:$E,MATCH(M366,Herbs!$B:$B,0)))</f>
        <v/>
      </c>
      <c r="R366" s="89"/>
      <c r="S366" s="91"/>
      <c r="T366" s="88" t="str">
        <f t="array" ref="T366">IF(S366="","",INDEX(Herbs!$J:$J,MATCH(S366,Herbs!$B:$B,0)))</f>
        <v/>
      </c>
      <c r="U366" s="88">
        <f t="array" ref="U366">IF(S366:S632="",0, INDEX(Herbs!A:A,MATCH(S366,Herbs!B:B,0)))</f>
        <v>0</v>
      </c>
      <c r="V366" s="89" t="str">
        <f t="array" ref="V366">IF(S366="","", SWITCH(INDEX(Herbs!$A:$A,MATCH(S366,Herbs!$B:$B,0)),1,1,2,3,3,9,4,36,5,180,6,1080,0)*R366)</f>
        <v/>
      </c>
      <c r="W366" s="90" t="str">
        <f t="array" ref="W366">IF(S366="","",INDEX(Herbs!$E:$E,MATCH(S366,Herbs!$B:$B,0)))</f>
        <v/>
      </c>
    </row>
    <row r="367" ht="41.25" customHeight="1">
      <c r="A367" s="92"/>
      <c r="B367" s="92"/>
      <c r="C367" s="93"/>
      <c r="D367" s="94" t="str">
        <f>C363</f>
        <v>Qi Caller Elixir</v>
      </c>
      <c r="E367" s="95" t="s">
        <v>326</v>
      </c>
      <c r="F367" s="96">
        <v>1.0</v>
      </c>
      <c r="G367" s="97" t="s">
        <v>331</v>
      </c>
      <c r="H367" s="98" t="str">
        <f t="array" ref="H367">IF(G367="","",INDEX(Herbs!$J:$J,MATCH(G367,Herbs!$B:$B,0)))</f>
        <v/>
      </c>
      <c r="I367" s="99">
        <f t="array" ref="I367">IF(G367:G632="",0, INDEX(Herbs!A:A,MATCH(G367,Herbs!B:B,0)))</f>
        <v>3</v>
      </c>
      <c r="J367" s="100">
        <f t="array" ref="J367">IF(G367="","", SWITCH(INDEX(Herbs!$A:$A,MATCH(G367,Herbs!$B:$B,0)),1,1,2,3,3,9,4,36,5,180,6,1080,0)*F367)</f>
        <v>9</v>
      </c>
      <c r="K367" s="101" t="str">
        <f t="array" ref="K367">IF(G367="","",INDEX(Herbs!$G:$G,MATCH(G367,Herbs!$B:$B,0)))</f>
        <v>Heat</v>
      </c>
      <c r="L367" s="100"/>
      <c r="M367" s="97"/>
      <c r="N367" s="98" t="str">
        <f t="array" ref="N367">IF(M367="","",INDEX(Herbs!$J:$J,MATCH(M367,Herbs!$B:$B,0)))</f>
        <v/>
      </c>
      <c r="O367" s="98">
        <f t="array" ref="O367">IF(M367:M632="",0, INDEX(Herbs!A:A,MATCH(M367,Herbs!B:B,0)))</f>
        <v>0</v>
      </c>
      <c r="P367" s="100" t="str">
        <f t="array" ref="P367">IF(M367="","", SWITCH(INDEX(Herbs!$A:$A,MATCH(M367,Herbs!$B:$B,0)),1,1,2,3,3,9,4,36,5,180,6,1080,0)*L367)</f>
        <v/>
      </c>
      <c r="Q367" s="101" t="str">
        <f t="array" ref="Q367">IF(M367="","",INDEX(Herbs!$G:$G,MATCH(M367,Herbs!$B:$B,0)))</f>
        <v/>
      </c>
      <c r="R367" s="100"/>
      <c r="S367" s="97"/>
      <c r="T367" s="98" t="str">
        <f t="array" ref="T367">IF(S367="","",INDEX(Herbs!$J:$J,MATCH(S367,Herbs!$B:$B,0)))</f>
        <v/>
      </c>
      <c r="U367" s="98">
        <f t="array" ref="U367">IF(S367:S632="",0, INDEX(Herbs!A:A,MATCH(S367,Herbs!B:B,0)))</f>
        <v>0</v>
      </c>
      <c r="V367" s="100" t="str">
        <f t="array" ref="V367">IF(S367="","", SWITCH(INDEX(Herbs!$A:$A,MATCH(S367,Herbs!$B:$B,0)),1,1,2,3,3,9,4,36,5,180,6,1080,0)*R367)</f>
        <v/>
      </c>
      <c r="W367" s="101" t="str">
        <f t="array" ref="W367">IF(S367="","",INDEX(Herbs!$G:$G,MATCH(S367,Herbs!$B:$B,0)))</f>
        <v/>
      </c>
    </row>
    <row r="368" ht="41.25" customHeight="1">
      <c r="A368" s="82" t="s">
        <v>34</v>
      </c>
      <c r="B368" s="83">
        <v>4.0</v>
      </c>
      <c r="C368" s="84" t="s">
        <v>43</v>
      </c>
      <c r="D368" s="85" t="str">
        <f>C368</f>
        <v>Metalcaller Elixir</v>
      </c>
      <c r="E368" s="85" t="s">
        <v>320</v>
      </c>
      <c r="F368" s="86">
        <v>4.0</v>
      </c>
      <c r="G368" s="87" t="s">
        <v>328</v>
      </c>
      <c r="H368" s="88" t="str">
        <f t="array" ref="H368">IF(G368="","",INDEX(Herbs!$J:$J,MATCH(G368,Herbs!$B:$B,0)))</f>
        <v/>
      </c>
      <c r="I368" s="13">
        <f t="array" ref="I368">IF(G368:G632="",0, INDEX(Herbs!A:A,MATCH(G368,Herbs!B:B,0)))</f>
        <v>3</v>
      </c>
      <c r="J368" s="89">
        <f t="array" ref="J368">IF(G368="","", SWITCH(INDEX(Herbs!$A:$A,MATCH(G368,Herbs!$B:$B,0)),1,1,2,3,3,9,4,36,5,180,6,1080,0)*F368)</f>
        <v>36</v>
      </c>
      <c r="K368" s="90" t="str">
        <f t="array" ref="K368">IF(G368="","",INDEX(Herbs!$C:$C,MATCH(G368,Herbs!$B:$B,0)))</f>
        <v>Agitating</v>
      </c>
      <c r="L368" s="89"/>
      <c r="M368" s="91"/>
      <c r="N368" s="88" t="str">
        <f t="array" ref="N368">IF(M368="","",INDEX(Herbs!$J:$J,MATCH(M368,Herbs!$B:$B,0)))</f>
        <v/>
      </c>
      <c r="O368" s="88">
        <f t="array" ref="O368">IF(M368:M632="",0, INDEX(Herbs!A:A,MATCH(M368,Herbs!B:B,0)))</f>
        <v>0</v>
      </c>
      <c r="P368" s="89" t="str">
        <f t="array" ref="P368">IF(M368="","", SWITCH(INDEX(Herbs!$A:$A,MATCH(M368,Herbs!$B:$B,0)),1,1,2,3,3,9,4,36,5,180,6,1080,0)*L368)</f>
        <v/>
      </c>
      <c r="Q368" s="90" t="str">
        <f t="array" ref="Q368">IF(M368="","",INDEX(Herbs!$C:$C,MATCH(M368,Herbs!$B:$B,0)))</f>
        <v/>
      </c>
      <c r="R368" s="89"/>
      <c r="S368" s="91"/>
      <c r="T368" s="88" t="str">
        <f t="array" ref="T368">IF(S368="","",INDEX(Herbs!$J:$J,MATCH(S368,Herbs!$B:$B,0)))</f>
        <v/>
      </c>
      <c r="U368" s="88">
        <f t="array" ref="U368">IF(S368:S632="",0, INDEX(Herbs!A:A,MATCH(S368,Herbs!B:B,0)))</f>
        <v>0</v>
      </c>
      <c r="V368" s="89" t="str">
        <f t="array" ref="V368">IF(S368="","", SWITCH(INDEX(Herbs!$A:$A,MATCH(S368,Herbs!$B:$B,0)),1,1,2,3,3,9,4,36,5,180,6,1080,0)*R368)</f>
        <v/>
      </c>
      <c r="W368" s="90" t="str">
        <f t="array" ref="W368">IF(S368="","",INDEX(Herbs!$C:$C,MATCH(S368,Herbs!$B:$B,0)))</f>
        <v/>
      </c>
    </row>
    <row r="369" ht="41.25" customHeight="1">
      <c r="C369" s="75"/>
      <c r="D369" s="85" t="str">
        <f>C368</f>
        <v>Metalcaller Elixir</v>
      </c>
      <c r="E369" s="85" t="s">
        <v>322</v>
      </c>
      <c r="F369" s="89"/>
      <c r="G369" s="91"/>
      <c r="H369" s="88" t="str">
        <f t="array" ref="H369">IF(G369="","",INDEX(Herbs!$J:$J,MATCH(G369,Herbs!$B:$B,0)))</f>
        <v/>
      </c>
      <c r="I369" s="13">
        <f t="array" ref="I369">IF(G369:G632="",0, INDEX(Herbs!A:A,MATCH(G369,Herbs!B:B,0)))</f>
        <v>0</v>
      </c>
      <c r="J369" s="89" t="str">
        <f t="array" ref="J369">IF(G369="","", SWITCH(INDEX(Herbs!$A:$A,MATCH(G369,Herbs!$B:$B,0)),1,1,2,3,3,9,4,36,5,180,6,1080,0)*F369)</f>
        <v/>
      </c>
      <c r="K369" s="90" t="str">
        <f t="array" ref="K369">IF(G369="","",INDEX(Herbs!$C:$C,MATCH(G369,Herbs!$B:$B,0)))</f>
        <v/>
      </c>
      <c r="L369" s="89"/>
      <c r="M369" s="91"/>
      <c r="N369" s="88" t="str">
        <f t="array" ref="N369">IF(M369="","",INDEX(Herbs!$J:$J,MATCH(M369,Herbs!$B:$B,0)))</f>
        <v/>
      </c>
      <c r="O369" s="88">
        <f t="array" ref="O369">IF(M369:M632="",0, INDEX(Herbs!A:A,MATCH(M369,Herbs!B:B,0)))</f>
        <v>0</v>
      </c>
      <c r="P369" s="89" t="str">
        <f t="array" ref="P369">IF(M369="","", SWITCH(INDEX(Herbs!$A:$A,MATCH(M369,Herbs!$B:$B,0)),1,1,2,3,3,9,4,36,5,180,6,1080,0)*L369)</f>
        <v/>
      </c>
      <c r="Q369" s="90" t="str">
        <f t="array" ref="Q369">IF(M369="","",INDEX(Herbs!$C:$C,MATCH(M369,Herbs!$B:$B,0)))</f>
        <v/>
      </c>
      <c r="R369" s="89"/>
      <c r="S369" s="91"/>
      <c r="T369" s="88" t="str">
        <f t="array" ref="T369">IF(S369="","",INDEX(Herbs!$J:$J,MATCH(S369,Herbs!$B:$B,0)))</f>
        <v/>
      </c>
      <c r="U369" s="88">
        <f t="array" ref="U369">IF(S369:S632="",0, INDEX(Herbs!A:A,MATCH(S369,Herbs!B:B,0)))</f>
        <v>0</v>
      </c>
      <c r="V369" s="89" t="str">
        <f t="array" ref="V369">IF(S369="","", SWITCH(INDEX(Herbs!$A:$A,MATCH(S369,Herbs!$B:$B,0)),1,1,2,3,3,9,4,36,5,180,6,1080,0)*R369)</f>
        <v/>
      </c>
      <c r="W369" s="90" t="str">
        <f t="array" ref="W369">IF(S369="","",INDEX(Herbs!$C:$C,MATCH(S369,Herbs!$B:$B,0)))</f>
        <v/>
      </c>
    </row>
    <row r="370" ht="41.25" customHeight="1">
      <c r="C370" s="75"/>
      <c r="D370" s="85" t="str">
        <f>C368</f>
        <v>Metalcaller Elixir</v>
      </c>
      <c r="E370" s="73" t="s">
        <v>323</v>
      </c>
      <c r="F370" s="86">
        <v>2.0</v>
      </c>
      <c r="G370" s="87" t="s">
        <v>335</v>
      </c>
      <c r="H370" s="88" t="str">
        <f t="array" ref="H370">IF(G370="","",INDEX(Herbs!$J:$J,MATCH(G370,Herbs!$B:$B,0)))</f>
        <v/>
      </c>
      <c r="I370" s="13">
        <f t="array" ref="I370">IF(G370:G632="",0, INDEX(Herbs!A:A,MATCH(G370,Herbs!B:B,0)))</f>
        <v>3</v>
      </c>
      <c r="J370" s="89">
        <f t="array" ref="J370">IF(G370="","", SWITCH(INDEX(Herbs!$A:$A,MATCH(G370,Herbs!$B:$B,0)),1,1,2,3,3,9,4,36,5,180,6,1080,0)*F370)</f>
        <v>18</v>
      </c>
      <c r="K370" s="90" t="str">
        <f t="array" ref="K370">IF(G370="","",INDEX(Herbs!$E:$E,MATCH(G370,Herbs!$B:$B,0)))</f>
        <v>Metal</v>
      </c>
      <c r="L370" s="89"/>
      <c r="M370" s="91"/>
      <c r="N370" s="88" t="str">
        <f t="array" ref="N370">IF(M370="","",INDEX(Herbs!$J:$J,MATCH(M370,Herbs!$B:$B,0)))</f>
        <v/>
      </c>
      <c r="O370" s="88">
        <f t="array" ref="O370">IF(M370:M632="",0, INDEX(Herbs!A:A,MATCH(M370,Herbs!B:B,0)))</f>
        <v>0</v>
      </c>
      <c r="P370" s="89" t="str">
        <f t="array" ref="P370">IF(M370="","", SWITCH(INDEX(Herbs!$A:$A,MATCH(M370,Herbs!$B:$B,0)),1,1,2,3,3,9,4,36,5,180,6,1080,0)*L370)</f>
        <v/>
      </c>
      <c r="Q370" s="90" t="str">
        <f t="array" ref="Q370">IF(M370="","",INDEX(Herbs!$E:$E,MATCH(M370,Herbs!$B:$B,0)))</f>
        <v/>
      </c>
      <c r="R370" s="89"/>
      <c r="S370" s="91"/>
      <c r="T370" s="88" t="str">
        <f t="array" ref="T370">IF(S370="","",INDEX(Herbs!$J:$J,MATCH(S370,Herbs!$B:$B,0)))</f>
        <v/>
      </c>
      <c r="U370" s="88">
        <f t="array" ref="U370">IF(S370:S632="",0, INDEX(Herbs!A:A,MATCH(S370,Herbs!B:B,0)))</f>
        <v>0</v>
      </c>
      <c r="V370" s="89" t="str">
        <f t="array" ref="V370">IF(S370="","", SWITCH(INDEX(Herbs!$A:$A,MATCH(S370,Herbs!$B:$B,0)),1,1,2,3,3,9,4,36,5,180,6,1080,0)*R370)</f>
        <v/>
      </c>
      <c r="W370" s="90" t="str">
        <f t="array" ref="W370">IF(S370="","",INDEX(Herbs!$E:$E,MATCH(S370,Herbs!$B:$B,0)))</f>
        <v/>
      </c>
    </row>
    <row r="371" ht="41.25" customHeight="1">
      <c r="C371" s="75"/>
      <c r="D371" s="85" t="str">
        <f>C368</f>
        <v>Metalcaller Elixir</v>
      </c>
      <c r="E371" s="73" t="s">
        <v>325</v>
      </c>
      <c r="F371" s="86">
        <v>1.0</v>
      </c>
      <c r="G371" s="87" t="s">
        <v>329</v>
      </c>
      <c r="H371" s="88" t="str">
        <f t="array" ref="H371">IF(G371="","",INDEX(Herbs!$J:$J,MATCH(G371,Herbs!$B:$B,0)))</f>
        <v/>
      </c>
      <c r="I371" s="13">
        <f t="array" ref="I371">IF(G371:G632="",0, INDEX(Herbs!A:A,MATCH(G371,Herbs!B:B,0)))</f>
        <v>3</v>
      </c>
      <c r="J371" s="89">
        <f t="array" ref="J371">IF(G371="","", SWITCH(INDEX(Herbs!$A:$A,MATCH(G371,Herbs!$B:$B,0)),1,1,2,3,3,9,4,36,5,180,6,1080,0)*F371)</f>
        <v>9</v>
      </c>
      <c r="K371" s="90" t="str">
        <f t="array" ref="K371">IF(G371="","",INDEX(Herbs!$E:$E,MATCH(G371,Herbs!$B:$B,0)))</f>
        <v>Condensing</v>
      </c>
      <c r="L371" s="89"/>
      <c r="M371" s="91"/>
      <c r="N371" s="88" t="str">
        <f t="array" ref="N371">IF(M371="","",INDEX(Herbs!$J:$J,MATCH(M371,Herbs!$B:$B,0)))</f>
        <v/>
      </c>
      <c r="O371" s="88">
        <f t="array" ref="O371">IF(M371:M632="",0, INDEX(Herbs!A:A,MATCH(M371,Herbs!B:B,0)))</f>
        <v>0</v>
      </c>
      <c r="P371" s="89" t="str">
        <f t="array" ref="P371">IF(M371="","", SWITCH(INDEX(Herbs!$A:$A,MATCH(M371,Herbs!$B:$B,0)),1,1,2,3,3,9,4,36,5,180,6,1080,0)*L371)</f>
        <v/>
      </c>
      <c r="Q371" s="90" t="str">
        <f t="array" ref="Q371">IF(M371="","",INDEX(Herbs!$E:$E,MATCH(M371,Herbs!$B:$B,0)))</f>
        <v/>
      </c>
      <c r="R371" s="89"/>
      <c r="S371" s="91"/>
      <c r="T371" s="88" t="str">
        <f t="array" ref="T371">IF(S371="","",INDEX(Herbs!$J:$J,MATCH(S371,Herbs!$B:$B,0)))</f>
        <v/>
      </c>
      <c r="U371" s="88">
        <f t="array" ref="U371">IF(S371:S632="",0, INDEX(Herbs!A:A,MATCH(S371,Herbs!B:B,0)))</f>
        <v>0</v>
      </c>
      <c r="V371" s="89" t="str">
        <f t="array" ref="V371">IF(S371="","", SWITCH(INDEX(Herbs!$A:$A,MATCH(S371,Herbs!$B:$B,0)),1,1,2,3,3,9,4,36,5,180,6,1080,0)*R371)</f>
        <v/>
      </c>
      <c r="W371" s="90" t="str">
        <f t="array" ref="W371">IF(S371="","",INDEX(Herbs!$E:$E,MATCH(S371,Herbs!$B:$B,0)))</f>
        <v/>
      </c>
    </row>
    <row r="372" ht="41.25" customHeight="1">
      <c r="A372" s="92"/>
      <c r="B372" s="92"/>
      <c r="C372" s="93"/>
      <c r="D372" s="94" t="str">
        <f>C368</f>
        <v>Metalcaller Elixir</v>
      </c>
      <c r="E372" s="95" t="s">
        <v>326</v>
      </c>
      <c r="F372" s="96">
        <v>1.0</v>
      </c>
      <c r="G372" s="97" t="s">
        <v>336</v>
      </c>
      <c r="H372" s="98" t="str">
        <f t="array" ref="H372">IF(G372="","",INDEX(Herbs!$J:$J,MATCH(G372,Herbs!$B:$B,0)))</f>
        <v/>
      </c>
      <c r="I372" s="99">
        <f t="array" ref="I372">IF(G372:G632="",0, INDEX(Herbs!A:A,MATCH(G372,Herbs!B:B,0)))</f>
        <v>2</v>
      </c>
      <c r="J372" s="100">
        <f t="array" ref="J372">IF(G372="","", SWITCH(INDEX(Herbs!$A:$A,MATCH(G372,Herbs!$B:$B,0)),1,1,2,3,3,9,4,36,5,180,6,1080,0)*F372)</f>
        <v>3</v>
      </c>
      <c r="K372" s="101" t="str">
        <f t="array" ref="K372">IF(G372="","",INDEX(Herbs!$G:$G,MATCH(G372,Herbs!$B:$B,0)))</f>
        <v>Heat</v>
      </c>
      <c r="L372" s="100"/>
      <c r="M372" s="97"/>
      <c r="N372" s="98" t="str">
        <f t="array" ref="N372">IF(M372="","",INDEX(Herbs!$J:$J,MATCH(M372,Herbs!$B:$B,0)))</f>
        <v/>
      </c>
      <c r="O372" s="98">
        <f t="array" ref="O372">IF(M372:M632="",0, INDEX(Herbs!A:A,MATCH(M372,Herbs!B:B,0)))</f>
        <v>0</v>
      </c>
      <c r="P372" s="100" t="str">
        <f t="array" ref="P372">IF(M372="","", SWITCH(INDEX(Herbs!$A:$A,MATCH(M372,Herbs!$B:$B,0)),1,1,2,3,3,9,4,36,5,180,6,1080,0)*L372)</f>
        <v/>
      </c>
      <c r="Q372" s="101" t="str">
        <f t="array" ref="Q372">IF(M372="","",INDEX(Herbs!$G:$G,MATCH(M372,Herbs!$B:$B,0)))</f>
        <v/>
      </c>
      <c r="R372" s="100"/>
      <c r="S372" s="97"/>
      <c r="T372" s="98" t="str">
        <f t="array" ref="T372">IF(S372="","",INDEX(Herbs!$J:$J,MATCH(S372,Herbs!$B:$B,0)))</f>
        <v/>
      </c>
      <c r="U372" s="98">
        <f t="array" ref="U372">IF(S372:S632="",0, INDEX(Herbs!A:A,MATCH(S372,Herbs!B:B,0)))</f>
        <v>0</v>
      </c>
      <c r="V372" s="100" t="str">
        <f t="array" ref="V372">IF(S372="","", SWITCH(INDEX(Herbs!$A:$A,MATCH(S372,Herbs!$B:$B,0)),1,1,2,3,3,9,4,36,5,180,6,1080,0)*R372)</f>
        <v/>
      </c>
      <c r="W372" s="101" t="str">
        <f t="array" ref="W372">IF(S372="","",INDEX(Herbs!$G:$G,MATCH(S372,Herbs!$B:$B,0)))</f>
        <v/>
      </c>
    </row>
    <row r="373" ht="41.25" customHeight="1">
      <c r="A373" s="82" t="s">
        <v>34</v>
      </c>
      <c r="B373" s="83">
        <v>4.0</v>
      </c>
      <c r="C373" s="84" t="s">
        <v>47</v>
      </c>
      <c r="D373" s="85" t="str">
        <f>C373</f>
        <v>Woodcaller Elixir</v>
      </c>
      <c r="E373" s="85" t="s">
        <v>320</v>
      </c>
      <c r="F373" s="86">
        <v>4.0</v>
      </c>
      <c r="G373" s="87" t="s">
        <v>328</v>
      </c>
      <c r="H373" s="88" t="str">
        <f t="array" ref="H373">IF(G373="","",INDEX(Herbs!$J:$J,MATCH(G373,Herbs!$B:$B,0)))</f>
        <v/>
      </c>
      <c r="I373" s="13">
        <f t="array" ref="I373">IF(G373:G632="",0, INDEX(Herbs!A:A,MATCH(G373,Herbs!B:B,0)))</f>
        <v>3</v>
      </c>
      <c r="J373" s="89">
        <f t="array" ref="J373">IF(G373="","", SWITCH(INDEX(Herbs!$A:$A,MATCH(G373,Herbs!$B:$B,0)),1,1,2,3,3,9,4,36,5,180,6,1080,0)*F373)</f>
        <v>36</v>
      </c>
      <c r="K373" s="90" t="str">
        <f t="array" ref="K373">IF(G373="","",INDEX(Herbs!$C:$C,MATCH(G373,Herbs!$B:$B,0)))</f>
        <v>Agitating</v>
      </c>
      <c r="L373" s="89"/>
      <c r="M373" s="91"/>
      <c r="N373" s="88" t="str">
        <f t="array" ref="N373">IF(M373="","",INDEX(Herbs!$J:$J,MATCH(M373,Herbs!$B:$B,0)))</f>
        <v/>
      </c>
      <c r="O373" s="88">
        <f t="array" ref="O373">IF(M373:M632="",0, INDEX(Herbs!A:A,MATCH(M373,Herbs!B:B,0)))</f>
        <v>0</v>
      </c>
      <c r="P373" s="89" t="str">
        <f t="array" ref="P373">IF(M373="","", SWITCH(INDEX(Herbs!$A:$A,MATCH(M373,Herbs!$B:$B,0)),1,1,2,3,3,9,4,36,5,180,6,1080,0)*L373)</f>
        <v/>
      </c>
      <c r="Q373" s="90" t="str">
        <f t="array" ref="Q373">IF(M373="","",INDEX(Herbs!$C:$C,MATCH(M373,Herbs!$B:$B,0)))</f>
        <v/>
      </c>
      <c r="R373" s="89"/>
      <c r="S373" s="91"/>
      <c r="T373" s="88" t="str">
        <f t="array" ref="T373">IF(S373="","",INDEX(Herbs!$J:$J,MATCH(S373,Herbs!$B:$B,0)))</f>
        <v/>
      </c>
      <c r="U373" s="88">
        <f t="array" ref="U373">IF(S373:S632="",0, INDEX(Herbs!A:A,MATCH(S373,Herbs!B:B,0)))</f>
        <v>0</v>
      </c>
      <c r="V373" s="89" t="str">
        <f t="array" ref="V373">IF(S373="","", SWITCH(INDEX(Herbs!$A:$A,MATCH(S373,Herbs!$B:$B,0)),1,1,2,3,3,9,4,36,5,180,6,1080,0)*R373)</f>
        <v/>
      </c>
      <c r="W373" s="90" t="str">
        <f t="array" ref="W373">IF(S373="","",INDEX(Herbs!$C:$C,MATCH(S373,Herbs!$B:$B,0)))</f>
        <v/>
      </c>
    </row>
    <row r="374" ht="41.25" customHeight="1">
      <c r="C374" s="75"/>
      <c r="D374" s="85" t="str">
        <f>C373</f>
        <v>Woodcaller Elixir</v>
      </c>
      <c r="E374" s="85" t="s">
        <v>322</v>
      </c>
      <c r="F374" s="89"/>
      <c r="G374" s="91"/>
      <c r="H374" s="88" t="str">
        <f t="array" ref="H374">IF(G374="","",INDEX(Herbs!$J:$J,MATCH(G374,Herbs!$B:$B,0)))</f>
        <v/>
      </c>
      <c r="I374" s="13">
        <f t="array" ref="I374">IF(G374:G632="",0, INDEX(Herbs!A:A,MATCH(G374,Herbs!B:B,0)))</f>
        <v>0</v>
      </c>
      <c r="J374" s="89" t="str">
        <f t="array" ref="J374">IF(G374="","", SWITCH(INDEX(Herbs!$A:$A,MATCH(G374,Herbs!$B:$B,0)),1,1,2,3,3,9,4,36,5,180,6,1080,0)*F374)</f>
        <v/>
      </c>
      <c r="K374" s="90" t="str">
        <f t="array" ref="K374">IF(G374="","",INDEX(Herbs!$C:$C,MATCH(G374,Herbs!$B:$B,0)))</f>
        <v/>
      </c>
      <c r="L374" s="89"/>
      <c r="M374" s="91"/>
      <c r="N374" s="88" t="str">
        <f t="array" ref="N374">IF(M374="","",INDEX(Herbs!$J:$J,MATCH(M374,Herbs!$B:$B,0)))</f>
        <v/>
      </c>
      <c r="O374" s="88">
        <f t="array" ref="O374">IF(M374:M632="",0, INDEX(Herbs!A:A,MATCH(M374,Herbs!B:B,0)))</f>
        <v>0</v>
      </c>
      <c r="P374" s="89" t="str">
        <f t="array" ref="P374">IF(M374="","", SWITCH(INDEX(Herbs!$A:$A,MATCH(M374,Herbs!$B:$B,0)),1,1,2,3,3,9,4,36,5,180,6,1080,0)*L374)</f>
        <v/>
      </c>
      <c r="Q374" s="90" t="str">
        <f t="array" ref="Q374">IF(M374="","",INDEX(Herbs!$C:$C,MATCH(M374,Herbs!$B:$B,0)))</f>
        <v/>
      </c>
      <c r="R374" s="89"/>
      <c r="S374" s="91"/>
      <c r="T374" s="88" t="str">
        <f t="array" ref="T374">IF(S374="","",INDEX(Herbs!$J:$J,MATCH(S374,Herbs!$B:$B,0)))</f>
        <v/>
      </c>
      <c r="U374" s="88">
        <f t="array" ref="U374">IF(S374:S632="",0, INDEX(Herbs!A:A,MATCH(S374,Herbs!B:B,0)))</f>
        <v>0</v>
      </c>
      <c r="V374" s="89" t="str">
        <f t="array" ref="V374">IF(S374="","", SWITCH(INDEX(Herbs!$A:$A,MATCH(S374,Herbs!$B:$B,0)),1,1,2,3,3,9,4,36,5,180,6,1080,0)*R374)</f>
        <v/>
      </c>
      <c r="W374" s="90" t="str">
        <f t="array" ref="W374">IF(S374="","",INDEX(Herbs!$C:$C,MATCH(S374,Herbs!$B:$B,0)))</f>
        <v/>
      </c>
    </row>
    <row r="375" ht="41.25" customHeight="1">
      <c r="C375" s="75"/>
      <c r="D375" s="85" t="str">
        <f>C373</f>
        <v>Woodcaller Elixir</v>
      </c>
      <c r="E375" s="73" t="s">
        <v>323</v>
      </c>
      <c r="F375" s="86">
        <v>2.0</v>
      </c>
      <c r="G375" s="87" t="s">
        <v>339</v>
      </c>
      <c r="H375" s="88" t="str">
        <f t="array" ref="H375">IF(G375="","",INDEX(Herbs!$J:$J,MATCH(G375,Herbs!$B:$B,0)))</f>
        <v/>
      </c>
      <c r="I375" s="13">
        <f t="array" ref="I375">IF(G375:G632="",0, INDEX(Herbs!A:A,MATCH(G375,Herbs!B:B,0)))</f>
        <v>3</v>
      </c>
      <c r="J375" s="89">
        <f t="array" ref="J375">IF(G375="","", SWITCH(INDEX(Herbs!$A:$A,MATCH(G375,Herbs!$B:$B,0)),1,1,2,3,3,9,4,36,5,180,6,1080,0)*F375)</f>
        <v>18</v>
      </c>
      <c r="K375" s="90" t="str">
        <f t="array" ref="K375">IF(G375="","",INDEX(Herbs!$E:$E,MATCH(G375,Herbs!$B:$B,0)))</f>
        <v>Wood</v>
      </c>
      <c r="L375" s="89"/>
      <c r="M375" s="91"/>
      <c r="N375" s="88" t="str">
        <f t="array" ref="N375">IF(M375="","",INDEX(Herbs!$J:$J,MATCH(M375,Herbs!$B:$B,0)))</f>
        <v/>
      </c>
      <c r="O375" s="88">
        <f t="array" ref="O375">IF(M375:M632="",0, INDEX(Herbs!A:A,MATCH(M375,Herbs!B:B,0)))</f>
        <v>0</v>
      </c>
      <c r="P375" s="89" t="str">
        <f t="array" ref="P375">IF(M375="","", SWITCH(INDEX(Herbs!$A:$A,MATCH(M375,Herbs!$B:$B,0)),1,1,2,3,3,9,4,36,5,180,6,1080,0)*L375)</f>
        <v/>
      </c>
      <c r="Q375" s="90" t="str">
        <f t="array" ref="Q375">IF(M375="","",INDEX(Herbs!$E:$E,MATCH(M375,Herbs!$B:$B,0)))</f>
        <v/>
      </c>
      <c r="R375" s="89"/>
      <c r="S375" s="91"/>
      <c r="T375" s="88" t="str">
        <f t="array" ref="T375">IF(S375="","",INDEX(Herbs!$J:$J,MATCH(S375,Herbs!$B:$B,0)))</f>
        <v/>
      </c>
      <c r="U375" s="88">
        <f t="array" ref="U375">IF(S375:S632="",0, INDEX(Herbs!A:A,MATCH(S375,Herbs!B:B,0)))</f>
        <v>0</v>
      </c>
      <c r="V375" s="89" t="str">
        <f t="array" ref="V375">IF(S375="","", SWITCH(INDEX(Herbs!$A:$A,MATCH(S375,Herbs!$B:$B,0)),1,1,2,3,3,9,4,36,5,180,6,1080,0)*R375)</f>
        <v/>
      </c>
      <c r="W375" s="90" t="str">
        <f t="array" ref="W375">IF(S375="","",INDEX(Herbs!$E:$E,MATCH(S375,Herbs!$B:$B,0)))</f>
        <v/>
      </c>
    </row>
    <row r="376" ht="41.25" customHeight="1">
      <c r="C376" s="75"/>
      <c r="D376" s="85" t="str">
        <f>C373</f>
        <v>Woodcaller Elixir</v>
      </c>
      <c r="E376" s="73" t="s">
        <v>325</v>
      </c>
      <c r="F376" s="86">
        <v>1.0</v>
      </c>
      <c r="G376" s="87" t="s">
        <v>329</v>
      </c>
      <c r="H376" s="88" t="str">
        <f t="array" ref="H376">IF(G376="","",INDEX(Herbs!$J:$J,MATCH(G376,Herbs!$B:$B,0)))</f>
        <v/>
      </c>
      <c r="I376" s="13">
        <f t="array" ref="I376">IF(G376:G632="",0, INDEX(Herbs!A:A,MATCH(G376,Herbs!B:B,0)))</f>
        <v>3</v>
      </c>
      <c r="J376" s="89">
        <f t="array" ref="J376">IF(G376="","", SWITCH(INDEX(Herbs!$A:$A,MATCH(G376,Herbs!$B:$B,0)),1,1,2,3,3,9,4,36,5,180,6,1080,0)*F376)</f>
        <v>9</v>
      </c>
      <c r="K376" s="90" t="str">
        <f t="array" ref="K376">IF(G376="","",INDEX(Herbs!$E:$E,MATCH(G376,Herbs!$B:$B,0)))</f>
        <v>Condensing</v>
      </c>
      <c r="L376" s="89"/>
      <c r="M376" s="91"/>
      <c r="N376" s="88" t="str">
        <f t="array" ref="N376">IF(M376="","",INDEX(Herbs!$J:$J,MATCH(M376,Herbs!$B:$B,0)))</f>
        <v/>
      </c>
      <c r="O376" s="88">
        <f t="array" ref="O376">IF(M376:M632="",0, INDEX(Herbs!A:A,MATCH(M376,Herbs!B:B,0)))</f>
        <v>0</v>
      </c>
      <c r="P376" s="89" t="str">
        <f t="array" ref="P376">IF(M376="","", SWITCH(INDEX(Herbs!$A:$A,MATCH(M376,Herbs!$B:$B,0)),1,1,2,3,3,9,4,36,5,180,6,1080,0)*L376)</f>
        <v/>
      </c>
      <c r="Q376" s="90" t="str">
        <f t="array" ref="Q376">IF(M376="","",INDEX(Herbs!$E:$E,MATCH(M376,Herbs!$B:$B,0)))</f>
        <v/>
      </c>
      <c r="R376" s="89"/>
      <c r="S376" s="91"/>
      <c r="T376" s="88" t="str">
        <f t="array" ref="T376">IF(S376="","",INDEX(Herbs!$J:$J,MATCH(S376,Herbs!$B:$B,0)))</f>
        <v/>
      </c>
      <c r="U376" s="88">
        <f t="array" ref="U376">IF(S376:S632="",0, INDEX(Herbs!A:A,MATCH(S376,Herbs!B:B,0)))</f>
        <v>0</v>
      </c>
      <c r="V376" s="89" t="str">
        <f t="array" ref="V376">IF(S376="","", SWITCH(INDEX(Herbs!$A:$A,MATCH(S376,Herbs!$B:$B,0)),1,1,2,3,3,9,4,36,5,180,6,1080,0)*R376)</f>
        <v/>
      </c>
      <c r="W376" s="90" t="str">
        <f t="array" ref="W376">IF(S376="","",INDEX(Herbs!$E:$E,MATCH(S376,Herbs!$B:$B,0)))</f>
        <v/>
      </c>
    </row>
    <row r="377" ht="41.25" customHeight="1">
      <c r="A377" s="92"/>
      <c r="B377" s="92"/>
      <c r="C377" s="93"/>
      <c r="D377" s="94" t="str">
        <f>C373</f>
        <v>Woodcaller Elixir</v>
      </c>
      <c r="E377" s="95" t="s">
        <v>326</v>
      </c>
      <c r="F377" s="96">
        <v>1.0</v>
      </c>
      <c r="G377" s="97" t="s">
        <v>336</v>
      </c>
      <c r="H377" s="98" t="str">
        <f t="array" ref="H377">IF(G377="","",INDEX(Herbs!$J:$J,MATCH(G377,Herbs!$B:$B,0)))</f>
        <v/>
      </c>
      <c r="I377" s="99">
        <f t="array" ref="I377">IF(G377:G632="",0, INDEX(Herbs!A:A,MATCH(G377,Herbs!B:B,0)))</f>
        <v>2</v>
      </c>
      <c r="J377" s="100">
        <f t="array" ref="J377">IF(G377="","", SWITCH(INDEX(Herbs!$A:$A,MATCH(G377,Herbs!$B:$B,0)),1,1,2,3,3,9,4,36,5,180,6,1080,0)*F377)</f>
        <v>3</v>
      </c>
      <c r="K377" s="101" t="str">
        <f t="array" ref="K377">IF(G377="","",INDEX(Herbs!$G:$G,MATCH(G377,Herbs!$B:$B,0)))</f>
        <v>Heat</v>
      </c>
      <c r="L377" s="100"/>
      <c r="M377" s="97"/>
      <c r="N377" s="98" t="str">
        <f t="array" ref="N377">IF(M377="","",INDEX(Herbs!$J:$J,MATCH(M377,Herbs!$B:$B,0)))</f>
        <v/>
      </c>
      <c r="O377" s="98">
        <f t="array" ref="O377">IF(M377:M632="",0, INDEX(Herbs!A:A,MATCH(M377,Herbs!B:B,0)))</f>
        <v>0</v>
      </c>
      <c r="P377" s="100" t="str">
        <f t="array" ref="P377">IF(M377="","", SWITCH(INDEX(Herbs!$A:$A,MATCH(M377,Herbs!$B:$B,0)),1,1,2,3,3,9,4,36,5,180,6,1080,0)*L377)</f>
        <v/>
      </c>
      <c r="Q377" s="101" t="str">
        <f t="array" ref="Q377">IF(M377="","",INDEX(Herbs!$G:$G,MATCH(M377,Herbs!$B:$B,0)))</f>
        <v/>
      </c>
      <c r="R377" s="100"/>
      <c r="S377" s="97"/>
      <c r="T377" s="98" t="str">
        <f t="array" ref="T377">IF(S377="","",INDEX(Herbs!$J:$J,MATCH(S377,Herbs!$B:$B,0)))</f>
        <v/>
      </c>
      <c r="U377" s="98">
        <f t="array" ref="U377">IF(S377:S632="",0, INDEX(Herbs!A:A,MATCH(S377,Herbs!B:B,0)))</f>
        <v>0</v>
      </c>
      <c r="V377" s="100" t="str">
        <f t="array" ref="V377">IF(S377="","", SWITCH(INDEX(Herbs!$A:$A,MATCH(S377,Herbs!$B:$B,0)),1,1,2,3,3,9,4,36,5,180,6,1080,0)*R377)</f>
        <v/>
      </c>
      <c r="W377" s="101" t="str">
        <f t="array" ref="W377">IF(S377="","",INDEX(Herbs!$G:$G,MATCH(S377,Herbs!$B:$B,0)))</f>
        <v/>
      </c>
    </row>
    <row r="378" ht="41.25" customHeight="1">
      <c r="A378" s="82" t="s">
        <v>34</v>
      </c>
      <c r="B378" s="83">
        <v>4.0</v>
      </c>
      <c r="C378" s="84" t="s">
        <v>45</v>
      </c>
      <c r="D378" s="85" t="str">
        <f>C378</f>
        <v>Watercaller Elixir</v>
      </c>
      <c r="E378" s="85" t="s">
        <v>320</v>
      </c>
      <c r="F378" s="86">
        <v>4.0</v>
      </c>
      <c r="G378" s="87" t="s">
        <v>328</v>
      </c>
      <c r="H378" s="88" t="str">
        <f t="array" ref="H378">IF(G378="","",INDEX(Herbs!$J:$J,MATCH(G378,Herbs!$B:$B,0)))</f>
        <v/>
      </c>
      <c r="I378" s="13">
        <f t="array" ref="I378">IF(G378:G632="",0, INDEX(Herbs!A:A,MATCH(G378,Herbs!B:B,0)))</f>
        <v>3</v>
      </c>
      <c r="J378" s="89">
        <f t="array" ref="J378">IF(G378="","", SWITCH(INDEX(Herbs!$A:$A,MATCH(G378,Herbs!$B:$B,0)),1,1,2,3,3,9,4,36,5,180,6,1080,0)*F378)</f>
        <v>36</v>
      </c>
      <c r="K378" s="90" t="str">
        <f t="array" ref="K378">IF(G378="","",INDEX(Herbs!$C:$C,MATCH(G378,Herbs!$B:$B,0)))</f>
        <v>Agitating</v>
      </c>
      <c r="L378" s="89"/>
      <c r="M378" s="91"/>
      <c r="N378" s="88" t="str">
        <f t="array" ref="N378">IF(M378="","",INDEX(Herbs!$J:$J,MATCH(M378,Herbs!$B:$B,0)))</f>
        <v/>
      </c>
      <c r="O378" s="88">
        <f t="array" ref="O378">IF(M378:M632="",0, INDEX(Herbs!A:A,MATCH(M378,Herbs!B:B,0)))</f>
        <v>0</v>
      </c>
      <c r="P378" s="89" t="str">
        <f t="array" ref="P378">IF(M378="","", SWITCH(INDEX(Herbs!$A:$A,MATCH(M378,Herbs!$B:$B,0)),1,1,2,3,3,9,4,36,5,180,6,1080,0)*L378)</f>
        <v/>
      </c>
      <c r="Q378" s="90" t="str">
        <f t="array" ref="Q378">IF(M378="","",INDEX(Herbs!$C:$C,MATCH(M378,Herbs!$B:$B,0)))</f>
        <v/>
      </c>
      <c r="R378" s="89"/>
      <c r="S378" s="91"/>
      <c r="T378" s="88" t="str">
        <f t="array" ref="T378">IF(S378="","",INDEX(Herbs!$J:$J,MATCH(S378,Herbs!$B:$B,0)))</f>
        <v/>
      </c>
      <c r="U378" s="88">
        <f t="array" ref="U378">IF(S378:S632="",0, INDEX(Herbs!A:A,MATCH(S378,Herbs!B:B,0)))</f>
        <v>0</v>
      </c>
      <c r="V378" s="89" t="str">
        <f t="array" ref="V378">IF(S378="","", SWITCH(INDEX(Herbs!$A:$A,MATCH(S378,Herbs!$B:$B,0)),1,1,2,3,3,9,4,36,5,180,6,1080,0)*R378)</f>
        <v/>
      </c>
      <c r="W378" s="90" t="str">
        <f t="array" ref="W378">IF(S378="","",INDEX(Herbs!$C:$C,MATCH(S378,Herbs!$B:$B,0)))</f>
        <v/>
      </c>
    </row>
    <row r="379" ht="41.25" customHeight="1">
      <c r="C379" s="75"/>
      <c r="D379" s="85" t="str">
        <f>C378</f>
        <v>Watercaller Elixir</v>
      </c>
      <c r="E379" s="85" t="s">
        <v>322</v>
      </c>
      <c r="F379" s="89"/>
      <c r="G379" s="91"/>
      <c r="H379" s="88" t="str">
        <f t="array" ref="H379">IF(G379="","",INDEX(Herbs!$J:$J,MATCH(G379,Herbs!$B:$B,0)))</f>
        <v/>
      </c>
      <c r="I379" s="13">
        <f t="array" ref="I379">IF(G379:G632="",0, INDEX(Herbs!A:A,MATCH(G379,Herbs!B:B,0)))</f>
        <v>0</v>
      </c>
      <c r="J379" s="89" t="str">
        <f t="array" ref="J379">IF(G379="","", SWITCH(INDEX(Herbs!$A:$A,MATCH(G379,Herbs!$B:$B,0)),1,1,2,3,3,9,4,36,5,180,6,1080,0)*F379)</f>
        <v/>
      </c>
      <c r="K379" s="90" t="str">
        <f t="array" ref="K379">IF(G379="","",INDEX(Herbs!$C:$C,MATCH(G379,Herbs!$B:$B,0)))</f>
        <v/>
      </c>
      <c r="L379" s="89"/>
      <c r="M379" s="91"/>
      <c r="N379" s="88" t="str">
        <f t="array" ref="N379">IF(M379="","",INDEX(Herbs!$J:$J,MATCH(M379,Herbs!$B:$B,0)))</f>
        <v/>
      </c>
      <c r="O379" s="88">
        <f t="array" ref="O379">IF(M379:M632="",0, INDEX(Herbs!A:A,MATCH(M379,Herbs!B:B,0)))</f>
        <v>0</v>
      </c>
      <c r="P379" s="89" t="str">
        <f t="array" ref="P379">IF(M379="","", SWITCH(INDEX(Herbs!$A:$A,MATCH(M379,Herbs!$B:$B,0)),1,1,2,3,3,9,4,36,5,180,6,1080,0)*L379)</f>
        <v/>
      </c>
      <c r="Q379" s="90" t="str">
        <f t="array" ref="Q379">IF(M379="","",INDEX(Herbs!$C:$C,MATCH(M379,Herbs!$B:$B,0)))</f>
        <v/>
      </c>
      <c r="R379" s="89"/>
      <c r="S379" s="91"/>
      <c r="T379" s="88" t="str">
        <f t="array" ref="T379">IF(S379="","",INDEX(Herbs!$J:$J,MATCH(S379,Herbs!$B:$B,0)))</f>
        <v/>
      </c>
      <c r="U379" s="88">
        <f t="array" ref="U379">IF(S379:S632="",0, INDEX(Herbs!A:A,MATCH(S379,Herbs!B:B,0)))</f>
        <v>0</v>
      </c>
      <c r="V379" s="89" t="str">
        <f t="array" ref="V379">IF(S379="","", SWITCH(INDEX(Herbs!$A:$A,MATCH(S379,Herbs!$B:$B,0)),1,1,2,3,3,9,4,36,5,180,6,1080,0)*R379)</f>
        <v/>
      </c>
      <c r="W379" s="90" t="str">
        <f t="array" ref="W379">IF(S379="","",INDEX(Herbs!$C:$C,MATCH(S379,Herbs!$B:$B,0)))</f>
        <v/>
      </c>
    </row>
    <row r="380" ht="41.25" customHeight="1">
      <c r="C380" s="75"/>
      <c r="D380" s="85" t="str">
        <f>C378</f>
        <v>Watercaller Elixir</v>
      </c>
      <c r="E380" s="73" t="s">
        <v>323</v>
      </c>
      <c r="F380" s="86">
        <v>2.0</v>
      </c>
      <c r="G380" s="87" t="s">
        <v>337</v>
      </c>
      <c r="H380" s="88" t="str">
        <f t="array" ref="H380">IF(G380="","",INDEX(Herbs!$J:$J,MATCH(G380,Herbs!$B:$B,0)))</f>
        <v/>
      </c>
      <c r="I380" s="13">
        <f t="array" ref="I380">IF(G380:G632="",0, INDEX(Herbs!A:A,MATCH(G380,Herbs!B:B,0)))</f>
        <v>3</v>
      </c>
      <c r="J380" s="89">
        <f t="array" ref="J380">IF(G380="","", SWITCH(INDEX(Herbs!$A:$A,MATCH(G380,Herbs!$B:$B,0)),1,1,2,3,3,9,4,36,5,180,6,1080,0)*F380)</f>
        <v>18</v>
      </c>
      <c r="K380" s="90" t="str">
        <f t="array" ref="K380">IF(G380="","",INDEX(Herbs!$E:$E,MATCH(G380,Herbs!$B:$B,0)))</f>
        <v>Water</v>
      </c>
      <c r="L380" s="89"/>
      <c r="M380" s="91"/>
      <c r="N380" s="88" t="str">
        <f t="array" ref="N380">IF(M380="","",INDEX(Herbs!$J:$J,MATCH(M380,Herbs!$B:$B,0)))</f>
        <v/>
      </c>
      <c r="O380" s="88">
        <f t="array" ref="O380">IF(M380:M632="",0, INDEX(Herbs!A:A,MATCH(M380,Herbs!B:B,0)))</f>
        <v>0</v>
      </c>
      <c r="P380" s="89" t="str">
        <f t="array" ref="P380">IF(M380="","", SWITCH(INDEX(Herbs!$A:$A,MATCH(M380,Herbs!$B:$B,0)),1,1,2,3,3,9,4,36,5,180,6,1080,0)*L380)</f>
        <v/>
      </c>
      <c r="Q380" s="90" t="str">
        <f t="array" ref="Q380">IF(M380="","",INDEX(Herbs!$E:$E,MATCH(M380,Herbs!$B:$B,0)))</f>
        <v/>
      </c>
      <c r="R380" s="89"/>
      <c r="S380" s="91"/>
      <c r="T380" s="88" t="str">
        <f t="array" ref="T380">IF(S380="","",INDEX(Herbs!$J:$J,MATCH(S380,Herbs!$B:$B,0)))</f>
        <v/>
      </c>
      <c r="U380" s="88">
        <f t="array" ref="U380">IF(S380:S632="",0, INDEX(Herbs!A:A,MATCH(S380,Herbs!B:B,0)))</f>
        <v>0</v>
      </c>
      <c r="V380" s="89" t="str">
        <f t="array" ref="V380">IF(S380="","", SWITCH(INDEX(Herbs!$A:$A,MATCH(S380,Herbs!$B:$B,0)),1,1,2,3,3,9,4,36,5,180,6,1080,0)*R380)</f>
        <v/>
      </c>
      <c r="W380" s="90" t="str">
        <f t="array" ref="W380">IF(S380="","",INDEX(Herbs!$E:$E,MATCH(S380,Herbs!$B:$B,0)))</f>
        <v/>
      </c>
    </row>
    <row r="381" ht="41.25" customHeight="1">
      <c r="C381" s="75"/>
      <c r="D381" s="85" t="str">
        <f>C378</f>
        <v>Watercaller Elixir</v>
      </c>
      <c r="E381" s="73" t="s">
        <v>325</v>
      </c>
      <c r="F381" s="86">
        <v>1.0</v>
      </c>
      <c r="G381" s="87" t="s">
        <v>329</v>
      </c>
      <c r="H381" s="88" t="str">
        <f t="array" ref="H381">IF(G381="","",INDEX(Herbs!$J:$J,MATCH(G381,Herbs!$B:$B,0)))</f>
        <v/>
      </c>
      <c r="I381" s="13">
        <f t="array" ref="I381">IF(G381:G632="",0, INDEX(Herbs!A:A,MATCH(G381,Herbs!B:B,0)))</f>
        <v>3</v>
      </c>
      <c r="J381" s="89">
        <f t="array" ref="J381">IF(G381="","", SWITCH(INDEX(Herbs!$A:$A,MATCH(G381,Herbs!$B:$B,0)),1,1,2,3,3,9,4,36,5,180,6,1080,0)*F381)</f>
        <v>9</v>
      </c>
      <c r="K381" s="90" t="str">
        <f t="array" ref="K381">IF(G381="","",INDEX(Herbs!$E:$E,MATCH(G381,Herbs!$B:$B,0)))</f>
        <v>Condensing</v>
      </c>
      <c r="L381" s="89"/>
      <c r="M381" s="91"/>
      <c r="N381" s="88" t="str">
        <f t="array" ref="N381">IF(M381="","",INDEX(Herbs!$J:$J,MATCH(M381,Herbs!$B:$B,0)))</f>
        <v/>
      </c>
      <c r="O381" s="88">
        <f t="array" ref="O381">IF(M381:M632="",0, INDEX(Herbs!A:A,MATCH(M381,Herbs!B:B,0)))</f>
        <v>0</v>
      </c>
      <c r="P381" s="89" t="str">
        <f t="array" ref="P381">IF(M381="","", SWITCH(INDEX(Herbs!$A:$A,MATCH(M381,Herbs!$B:$B,0)),1,1,2,3,3,9,4,36,5,180,6,1080,0)*L381)</f>
        <v/>
      </c>
      <c r="Q381" s="90" t="str">
        <f t="array" ref="Q381">IF(M381="","",INDEX(Herbs!$E:$E,MATCH(M381,Herbs!$B:$B,0)))</f>
        <v/>
      </c>
      <c r="R381" s="89"/>
      <c r="S381" s="91"/>
      <c r="T381" s="88" t="str">
        <f t="array" ref="T381">IF(S381="","",INDEX(Herbs!$J:$J,MATCH(S381,Herbs!$B:$B,0)))</f>
        <v/>
      </c>
      <c r="U381" s="88">
        <f t="array" ref="U381">IF(S381:S632="",0, INDEX(Herbs!A:A,MATCH(S381,Herbs!B:B,0)))</f>
        <v>0</v>
      </c>
      <c r="V381" s="89" t="str">
        <f t="array" ref="V381">IF(S381="","", SWITCH(INDEX(Herbs!$A:$A,MATCH(S381,Herbs!$B:$B,0)),1,1,2,3,3,9,4,36,5,180,6,1080,0)*R381)</f>
        <v/>
      </c>
      <c r="W381" s="90" t="str">
        <f t="array" ref="W381">IF(S381="","",INDEX(Herbs!$E:$E,MATCH(S381,Herbs!$B:$B,0)))</f>
        <v/>
      </c>
    </row>
    <row r="382" ht="41.25" customHeight="1">
      <c r="A382" s="92"/>
      <c r="B382" s="92"/>
      <c r="C382" s="93"/>
      <c r="D382" s="94" t="str">
        <f>C378</f>
        <v>Watercaller Elixir</v>
      </c>
      <c r="E382" s="95" t="s">
        <v>326</v>
      </c>
      <c r="F382" s="96">
        <v>1.0</v>
      </c>
      <c r="G382" s="97" t="s">
        <v>338</v>
      </c>
      <c r="H382" s="98" t="str">
        <f t="array" ref="H382">IF(G382="","",INDEX(Herbs!$J:$J,MATCH(G382,Herbs!$B:$B,0)))</f>
        <v/>
      </c>
      <c r="I382" s="99">
        <f t="array" ref="I382">IF(G382:G632="",0, INDEX(Herbs!A:A,MATCH(G382,Herbs!B:B,0)))</f>
        <v>2</v>
      </c>
      <c r="J382" s="100">
        <f t="array" ref="J382">IF(G382="","", SWITCH(INDEX(Herbs!$A:$A,MATCH(G382,Herbs!$B:$B,0)),1,1,2,3,3,9,4,36,5,180,6,1080,0)*F382)</f>
        <v>3</v>
      </c>
      <c r="K382" s="101" t="str">
        <f t="array" ref="K382">IF(G382="","",INDEX(Herbs!$G:$G,MATCH(G382,Herbs!$B:$B,0)))</f>
        <v>Heat</v>
      </c>
      <c r="L382" s="100"/>
      <c r="M382" s="97"/>
      <c r="N382" s="98" t="str">
        <f t="array" ref="N382">IF(M382="","",INDEX(Herbs!$J:$J,MATCH(M382,Herbs!$B:$B,0)))</f>
        <v/>
      </c>
      <c r="O382" s="98">
        <f t="array" ref="O382">IF(M382:M632="",0, INDEX(Herbs!A:A,MATCH(M382,Herbs!B:B,0)))</f>
        <v>0</v>
      </c>
      <c r="P382" s="100" t="str">
        <f t="array" ref="P382">IF(M382="","", SWITCH(INDEX(Herbs!$A:$A,MATCH(M382,Herbs!$B:$B,0)),1,1,2,3,3,9,4,36,5,180,6,1080,0)*L382)</f>
        <v/>
      </c>
      <c r="Q382" s="101" t="str">
        <f t="array" ref="Q382">IF(M382="","",INDEX(Herbs!$G:$G,MATCH(M382,Herbs!$B:$B,0)))</f>
        <v/>
      </c>
      <c r="R382" s="100"/>
      <c r="S382" s="97"/>
      <c r="T382" s="98" t="str">
        <f t="array" ref="T382">IF(S382="","",INDEX(Herbs!$J:$J,MATCH(S382,Herbs!$B:$B,0)))</f>
        <v/>
      </c>
      <c r="U382" s="98">
        <f t="array" ref="U382">IF(S382:S632="",0, INDEX(Herbs!A:A,MATCH(S382,Herbs!B:B,0)))</f>
        <v>0</v>
      </c>
      <c r="V382" s="100" t="str">
        <f t="array" ref="V382">IF(S382="","", SWITCH(INDEX(Herbs!$A:$A,MATCH(S382,Herbs!$B:$B,0)),1,1,2,3,3,9,4,36,5,180,6,1080,0)*R382)</f>
        <v/>
      </c>
      <c r="W382" s="101" t="str">
        <f t="array" ref="W382">IF(S382="","",INDEX(Herbs!$G:$G,MATCH(S382,Herbs!$B:$B,0)))</f>
        <v/>
      </c>
    </row>
    <row r="383" ht="41.25" customHeight="1">
      <c r="A383" s="82" t="s">
        <v>34</v>
      </c>
      <c r="B383" s="83">
        <v>4.0</v>
      </c>
      <c r="C383" s="84" t="s">
        <v>41</v>
      </c>
      <c r="D383" s="85" t="str">
        <f>C383</f>
        <v>Firecaller Elixir</v>
      </c>
      <c r="E383" s="85" t="s">
        <v>320</v>
      </c>
      <c r="F383" s="86">
        <v>4.0</v>
      </c>
      <c r="G383" s="87" t="s">
        <v>328</v>
      </c>
      <c r="H383" s="88" t="str">
        <f t="array" ref="H383">IF(G383="","",INDEX(Herbs!$J:$J,MATCH(G383,Herbs!$B:$B,0)))</f>
        <v/>
      </c>
      <c r="I383" s="13">
        <f t="array" ref="I383">IF(G383:G632="",0, INDEX(Herbs!A:A,MATCH(G383,Herbs!B:B,0)))</f>
        <v>3</v>
      </c>
      <c r="J383" s="89">
        <f t="array" ref="J383">IF(G383="","", SWITCH(INDEX(Herbs!$A:$A,MATCH(G383,Herbs!$B:$B,0)),1,1,2,3,3,9,4,36,5,180,6,1080,0)*F383)</f>
        <v>36</v>
      </c>
      <c r="K383" s="90" t="str">
        <f t="array" ref="K383">IF(G383="","",INDEX(Herbs!$C:$C,MATCH(G383,Herbs!$B:$B,0)))</f>
        <v>Agitating</v>
      </c>
      <c r="L383" s="89"/>
      <c r="M383" s="91"/>
      <c r="N383" s="88" t="str">
        <f t="array" ref="N383">IF(M383="","",INDEX(Herbs!$J:$J,MATCH(M383,Herbs!$B:$B,0)))</f>
        <v/>
      </c>
      <c r="O383" s="88">
        <f t="array" ref="O383">IF(M383:M632="",0, INDEX(Herbs!A:A,MATCH(M383,Herbs!B:B,0)))</f>
        <v>0</v>
      </c>
      <c r="P383" s="89" t="str">
        <f t="array" ref="P383">IF(M383="","", SWITCH(INDEX(Herbs!$A:$A,MATCH(M383,Herbs!$B:$B,0)),1,1,2,3,3,9,4,36,5,180,6,1080,0)*L383)</f>
        <v/>
      </c>
      <c r="Q383" s="90" t="str">
        <f t="array" ref="Q383">IF(M383="","",INDEX(Herbs!$C:$C,MATCH(M383,Herbs!$B:$B,0)))</f>
        <v/>
      </c>
      <c r="R383" s="89"/>
      <c r="S383" s="91"/>
      <c r="T383" s="88" t="str">
        <f t="array" ref="T383">IF(S383="","",INDEX(Herbs!$J:$J,MATCH(S383,Herbs!$B:$B,0)))</f>
        <v/>
      </c>
      <c r="U383" s="88">
        <f t="array" ref="U383">IF(S383:S632="",0, INDEX(Herbs!A:A,MATCH(S383,Herbs!B:B,0)))</f>
        <v>0</v>
      </c>
      <c r="V383" s="89" t="str">
        <f t="array" ref="V383">IF(S383="","", SWITCH(INDEX(Herbs!$A:$A,MATCH(S383,Herbs!$B:$B,0)),1,1,2,3,3,9,4,36,5,180,6,1080,0)*R383)</f>
        <v/>
      </c>
      <c r="W383" s="90" t="str">
        <f t="array" ref="W383">IF(S383="","",INDEX(Herbs!$C:$C,MATCH(S383,Herbs!$B:$B,0)))</f>
        <v/>
      </c>
    </row>
    <row r="384" ht="41.25" customHeight="1">
      <c r="C384" s="75"/>
      <c r="D384" s="85" t="str">
        <f>C383</f>
        <v>Firecaller Elixir</v>
      </c>
      <c r="E384" s="85" t="s">
        <v>322</v>
      </c>
      <c r="F384" s="89"/>
      <c r="G384" s="91"/>
      <c r="H384" s="88" t="str">
        <f t="array" ref="H384">IF(G384="","",INDEX(Herbs!$J:$J,MATCH(G384,Herbs!$B:$B,0)))</f>
        <v/>
      </c>
      <c r="I384" s="13">
        <f t="array" ref="I384">IF(G384:G632="",0, INDEX(Herbs!A:A,MATCH(G384,Herbs!B:B,0)))</f>
        <v>0</v>
      </c>
      <c r="J384" s="89" t="str">
        <f t="array" ref="J384">IF(G384="","", SWITCH(INDEX(Herbs!$A:$A,MATCH(G384,Herbs!$B:$B,0)),1,1,2,3,3,9,4,36,5,180,6,1080,0)*F384)</f>
        <v/>
      </c>
      <c r="K384" s="90" t="str">
        <f t="array" ref="K384">IF(G384="","",INDEX(Herbs!$C:$C,MATCH(G384,Herbs!$B:$B,0)))</f>
        <v/>
      </c>
      <c r="L384" s="89"/>
      <c r="M384" s="91"/>
      <c r="N384" s="88" t="str">
        <f t="array" ref="N384">IF(M384="","",INDEX(Herbs!$J:$J,MATCH(M384,Herbs!$B:$B,0)))</f>
        <v/>
      </c>
      <c r="O384" s="88">
        <f t="array" ref="O384">IF(M384:M632="",0, INDEX(Herbs!A:A,MATCH(M384,Herbs!B:B,0)))</f>
        <v>0</v>
      </c>
      <c r="P384" s="89" t="str">
        <f t="array" ref="P384">IF(M384="","", SWITCH(INDEX(Herbs!$A:$A,MATCH(M384,Herbs!$B:$B,0)),1,1,2,3,3,9,4,36,5,180,6,1080,0)*L384)</f>
        <v/>
      </c>
      <c r="Q384" s="90" t="str">
        <f t="array" ref="Q384">IF(M384="","",INDEX(Herbs!$C:$C,MATCH(M384,Herbs!$B:$B,0)))</f>
        <v/>
      </c>
      <c r="R384" s="89"/>
      <c r="S384" s="91"/>
      <c r="T384" s="88" t="str">
        <f t="array" ref="T384">IF(S384="","",INDEX(Herbs!$J:$J,MATCH(S384,Herbs!$B:$B,0)))</f>
        <v/>
      </c>
      <c r="U384" s="88">
        <f t="array" ref="U384">IF(S384:S632="",0, INDEX(Herbs!A:A,MATCH(S384,Herbs!B:B,0)))</f>
        <v>0</v>
      </c>
      <c r="V384" s="89" t="str">
        <f t="array" ref="V384">IF(S384="","", SWITCH(INDEX(Herbs!$A:$A,MATCH(S384,Herbs!$B:$B,0)),1,1,2,3,3,9,4,36,5,180,6,1080,0)*R384)</f>
        <v/>
      </c>
      <c r="W384" s="90" t="str">
        <f t="array" ref="W384">IF(S384="","",INDEX(Herbs!$C:$C,MATCH(S384,Herbs!$B:$B,0)))</f>
        <v/>
      </c>
    </row>
    <row r="385" ht="41.25" customHeight="1">
      <c r="C385" s="75"/>
      <c r="D385" s="85" t="str">
        <f>C383</f>
        <v>Firecaller Elixir</v>
      </c>
      <c r="E385" s="73" t="s">
        <v>323</v>
      </c>
      <c r="F385" s="86">
        <v>2.0</v>
      </c>
      <c r="G385" s="87" t="s">
        <v>334</v>
      </c>
      <c r="H385" s="88" t="str">
        <f t="array" ref="H385">IF(G385="","",INDEX(Herbs!$J:$J,MATCH(G385,Herbs!$B:$B,0)))</f>
        <v/>
      </c>
      <c r="I385" s="13">
        <f t="array" ref="I385">IF(G385:G632="",0, INDEX(Herbs!A:A,MATCH(G385,Herbs!B:B,0)))</f>
        <v>3</v>
      </c>
      <c r="J385" s="89">
        <f t="array" ref="J385">IF(G385="","", SWITCH(INDEX(Herbs!$A:$A,MATCH(G385,Herbs!$B:$B,0)),1,1,2,3,3,9,4,36,5,180,6,1080,0)*F385)</f>
        <v>18</v>
      </c>
      <c r="K385" s="90" t="str">
        <f t="array" ref="K385">IF(G385="","",INDEX(Herbs!$E:$E,MATCH(G385,Herbs!$B:$B,0)))</f>
        <v>Fire</v>
      </c>
      <c r="L385" s="89"/>
      <c r="M385" s="91"/>
      <c r="N385" s="88" t="str">
        <f t="array" ref="N385">IF(M385="","",INDEX(Herbs!$J:$J,MATCH(M385,Herbs!$B:$B,0)))</f>
        <v/>
      </c>
      <c r="O385" s="88">
        <f t="array" ref="O385">IF(M385:M632="",0, INDEX(Herbs!A:A,MATCH(M385,Herbs!B:B,0)))</f>
        <v>0</v>
      </c>
      <c r="P385" s="89" t="str">
        <f t="array" ref="P385">IF(M385="","", SWITCH(INDEX(Herbs!$A:$A,MATCH(M385,Herbs!$B:$B,0)),1,1,2,3,3,9,4,36,5,180,6,1080,0)*L385)</f>
        <v/>
      </c>
      <c r="Q385" s="90" t="str">
        <f t="array" ref="Q385">IF(M385="","",INDEX(Herbs!$E:$E,MATCH(M385,Herbs!$B:$B,0)))</f>
        <v/>
      </c>
      <c r="R385" s="89"/>
      <c r="S385" s="91"/>
      <c r="T385" s="88" t="str">
        <f t="array" ref="T385">IF(S385="","",INDEX(Herbs!$J:$J,MATCH(S385,Herbs!$B:$B,0)))</f>
        <v/>
      </c>
      <c r="U385" s="88">
        <f t="array" ref="U385">IF(S385:S632="",0, INDEX(Herbs!A:A,MATCH(S385,Herbs!B:B,0)))</f>
        <v>0</v>
      </c>
      <c r="V385" s="89" t="str">
        <f t="array" ref="V385">IF(S385="","", SWITCH(INDEX(Herbs!$A:$A,MATCH(S385,Herbs!$B:$B,0)),1,1,2,3,3,9,4,36,5,180,6,1080,0)*R385)</f>
        <v/>
      </c>
      <c r="W385" s="90" t="str">
        <f t="array" ref="W385">IF(S385="","",INDEX(Herbs!$E:$E,MATCH(S385,Herbs!$B:$B,0)))</f>
        <v/>
      </c>
    </row>
    <row r="386" ht="41.25" customHeight="1">
      <c r="C386" s="75"/>
      <c r="D386" s="85" t="str">
        <f>C383</f>
        <v>Firecaller Elixir</v>
      </c>
      <c r="E386" s="73" t="s">
        <v>325</v>
      </c>
      <c r="F386" s="86">
        <v>1.0</v>
      </c>
      <c r="G386" s="87" t="s">
        <v>329</v>
      </c>
      <c r="H386" s="88" t="str">
        <f t="array" ref="H386">IF(G386="","",INDEX(Herbs!$J:$J,MATCH(G386,Herbs!$B:$B,0)))</f>
        <v/>
      </c>
      <c r="I386" s="13">
        <f t="array" ref="I386">IF(G386:G632="",0, INDEX(Herbs!A:A,MATCH(G386,Herbs!B:B,0)))</f>
        <v>3</v>
      </c>
      <c r="J386" s="89">
        <f t="array" ref="J386">IF(G386="","", SWITCH(INDEX(Herbs!$A:$A,MATCH(G386,Herbs!$B:$B,0)),1,1,2,3,3,9,4,36,5,180,6,1080,0)*F386)</f>
        <v>9</v>
      </c>
      <c r="K386" s="90" t="str">
        <f t="array" ref="K386">IF(G386="","",INDEX(Herbs!$E:$E,MATCH(G386,Herbs!$B:$B,0)))</f>
        <v>Condensing</v>
      </c>
      <c r="L386" s="89"/>
      <c r="M386" s="91"/>
      <c r="N386" s="88" t="str">
        <f t="array" ref="N386">IF(M386="","",INDEX(Herbs!$J:$J,MATCH(M386,Herbs!$B:$B,0)))</f>
        <v/>
      </c>
      <c r="O386" s="88">
        <f t="array" ref="O386">IF(M386:M632="",0, INDEX(Herbs!A:A,MATCH(M386,Herbs!B:B,0)))</f>
        <v>0</v>
      </c>
      <c r="P386" s="89" t="str">
        <f t="array" ref="P386">IF(M386="","", SWITCH(INDEX(Herbs!$A:$A,MATCH(M386,Herbs!$B:$B,0)),1,1,2,3,3,9,4,36,5,180,6,1080,0)*L386)</f>
        <v/>
      </c>
      <c r="Q386" s="90" t="str">
        <f t="array" ref="Q386">IF(M386="","",INDEX(Herbs!$E:$E,MATCH(M386,Herbs!$B:$B,0)))</f>
        <v/>
      </c>
      <c r="R386" s="89"/>
      <c r="S386" s="91"/>
      <c r="T386" s="88" t="str">
        <f t="array" ref="T386">IF(S386="","",INDEX(Herbs!$J:$J,MATCH(S386,Herbs!$B:$B,0)))</f>
        <v/>
      </c>
      <c r="U386" s="88">
        <f t="array" ref="U386">IF(S386:S632="",0, INDEX(Herbs!A:A,MATCH(S386,Herbs!B:B,0)))</f>
        <v>0</v>
      </c>
      <c r="V386" s="89" t="str">
        <f t="array" ref="V386">IF(S386="","", SWITCH(INDEX(Herbs!$A:$A,MATCH(S386,Herbs!$B:$B,0)),1,1,2,3,3,9,4,36,5,180,6,1080,0)*R386)</f>
        <v/>
      </c>
      <c r="W386" s="90" t="str">
        <f t="array" ref="W386">IF(S386="","",INDEX(Herbs!$E:$E,MATCH(S386,Herbs!$B:$B,0)))</f>
        <v/>
      </c>
    </row>
    <row r="387" ht="41.25" customHeight="1">
      <c r="A387" s="92"/>
      <c r="B387" s="92"/>
      <c r="C387" s="93"/>
      <c r="D387" s="94" t="str">
        <f>C383</f>
        <v>Firecaller Elixir</v>
      </c>
      <c r="E387" s="95" t="s">
        <v>326</v>
      </c>
      <c r="F387" s="96">
        <v>1.0</v>
      </c>
      <c r="G387" s="97" t="s">
        <v>330</v>
      </c>
      <c r="H387" s="98" t="str">
        <f t="array" ref="H387">IF(G387="","",INDEX(Herbs!$J:$J,MATCH(G387,Herbs!$B:$B,0)))</f>
        <v/>
      </c>
      <c r="I387" s="99">
        <f t="array" ref="I387">IF(G387:G632="",0, INDEX(Herbs!A:A,MATCH(G387,Herbs!B:B,0)))</f>
        <v>2</v>
      </c>
      <c r="J387" s="100">
        <f t="array" ref="J387">IF(G387="","", SWITCH(INDEX(Herbs!$A:$A,MATCH(G387,Herbs!$B:$B,0)),1,1,2,3,3,9,4,36,5,180,6,1080,0)*F387)</f>
        <v>3</v>
      </c>
      <c r="K387" s="101" t="str">
        <f t="array" ref="K387">IF(G387="","",INDEX(Herbs!$G:$G,MATCH(G387,Herbs!$B:$B,0)))</f>
        <v>Balanced</v>
      </c>
      <c r="L387" s="100"/>
      <c r="M387" s="97"/>
      <c r="N387" s="98" t="str">
        <f t="array" ref="N387">IF(M387="","",INDEX(Herbs!$J:$J,MATCH(M387,Herbs!$B:$B,0)))</f>
        <v/>
      </c>
      <c r="O387" s="98">
        <f t="array" ref="O387">IF(M387:M632="",0, INDEX(Herbs!A:A,MATCH(M387,Herbs!B:B,0)))</f>
        <v>0</v>
      </c>
      <c r="P387" s="100" t="str">
        <f t="array" ref="P387">IF(M387="","", SWITCH(INDEX(Herbs!$A:$A,MATCH(M387,Herbs!$B:$B,0)),1,1,2,3,3,9,4,36,5,180,6,1080,0)*L387)</f>
        <v/>
      </c>
      <c r="Q387" s="101" t="str">
        <f t="array" ref="Q387">IF(M387="","",INDEX(Herbs!$G:$G,MATCH(M387,Herbs!$B:$B,0)))</f>
        <v/>
      </c>
      <c r="R387" s="100"/>
      <c r="S387" s="97"/>
      <c r="T387" s="98" t="str">
        <f t="array" ref="T387">IF(S387="","",INDEX(Herbs!$J:$J,MATCH(S387,Herbs!$B:$B,0)))</f>
        <v/>
      </c>
      <c r="U387" s="98">
        <f t="array" ref="U387">IF(S387:S632="",0, INDEX(Herbs!A:A,MATCH(S387,Herbs!B:B,0)))</f>
        <v>0</v>
      </c>
      <c r="V387" s="100" t="str">
        <f t="array" ref="V387">IF(S387="","", SWITCH(INDEX(Herbs!$A:$A,MATCH(S387,Herbs!$B:$B,0)),1,1,2,3,3,9,4,36,5,180,6,1080,0)*R387)</f>
        <v/>
      </c>
      <c r="W387" s="101" t="str">
        <f t="array" ref="W387">IF(S387="","",INDEX(Herbs!$G:$G,MATCH(S387,Herbs!$B:$B,0)))</f>
        <v/>
      </c>
    </row>
    <row r="388" ht="41.25" customHeight="1">
      <c r="A388" s="82" t="s">
        <v>34</v>
      </c>
      <c r="B388" s="83">
        <v>4.0</v>
      </c>
      <c r="C388" s="84" t="s">
        <v>39</v>
      </c>
      <c r="D388" s="85" t="str">
        <f>C388</f>
        <v>Earthcaller Elixir</v>
      </c>
      <c r="E388" s="85" t="s">
        <v>320</v>
      </c>
      <c r="F388" s="86">
        <v>4.0</v>
      </c>
      <c r="G388" s="87" t="s">
        <v>328</v>
      </c>
      <c r="H388" s="88" t="str">
        <f t="array" ref="H388">IF(G388="","",INDEX(Herbs!$J:$J,MATCH(G388,Herbs!$B:$B,0)))</f>
        <v/>
      </c>
      <c r="I388" s="13">
        <f t="array" ref="I388">IF(G388:G632="",0, INDEX(Herbs!A:A,MATCH(G388,Herbs!B:B,0)))</f>
        <v>3</v>
      </c>
      <c r="J388" s="89">
        <f t="array" ref="J388">IF(G388="","", SWITCH(INDEX(Herbs!$A:$A,MATCH(G388,Herbs!$B:$B,0)),1,1,2,3,3,9,4,36,5,180,6,1080,0)*F388)</f>
        <v>36</v>
      </c>
      <c r="K388" s="90" t="str">
        <f t="array" ref="K388">IF(G388="","",INDEX(Herbs!$C:$C,MATCH(G388,Herbs!$B:$B,0)))</f>
        <v>Agitating</v>
      </c>
      <c r="L388" s="89"/>
      <c r="M388" s="91"/>
      <c r="N388" s="88" t="str">
        <f t="array" ref="N388">IF(M388="","",INDEX(Herbs!$J:$J,MATCH(M388,Herbs!$B:$B,0)))</f>
        <v/>
      </c>
      <c r="O388" s="88">
        <f t="array" ref="O388">IF(M388:M632="",0, INDEX(Herbs!A:A,MATCH(M388,Herbs!B:B,0)))</f>
        <v>0</v>
      </c>
      <c r="P388" s="89" t="str">
        <f t="array" ref="P388">IF(M388="","", SWITCH(INDEX(Herbs!$A:$A,MATCH(M388,Herbs!$B:$B,0)),1,1,2,3,3,9,4,36,5,180,6,1080,0)*L388)</f>
        <v/>
      </c>
      <c r="Q388" s="90" t="str">
        <f t="array" ref="Q388">IF(M388="","",INDEX(Herbs!$C:$C,MATCH(M388,Herbs!$B:$B,0)))</f>
        <v/>
      </c>
      <c r="R388" s="89"/>
      <c r="S388" s="91"/>
      <c r="T388" s="88" t="str">
        <f t="array" ref="T388">IF(S388="","",INDEX(Herbs!$J:$J,MATCH(S388,Herbs!$B:$B,0)))</f>
        <v/>
      </c>
      <c r="U388" s="88">
        <f t="array" ref="U388">IF(S388:S632="",0, INDEX(Herbs!A:A,MATCH(S388,Herbs!B:B,0)))</f>
        <v>0</v>
      </c>
      <c r="V388" s="89" t="str">
        <f t="array" ref="V388">IF(S388="","", SWITCH(INDEX(Herbs!$A:$A,MATCH(S388,Herbs!$B:$B,0)),1,1,2,3,3,9,4,36,5,180,6,1080,0)*R388)</f>
        <v/>
      </c>
      <c r="W388" s="90" t="str">
        <f t="array" ref="W388">IF(S388="","",INDEX(Herbs!$C:$C,MATCH(S388,Herbs!$B:$B,0)))</f>
        <v/>
      </c>
    </row>
    <row r="389" ht="41.25" customHeight="1">
      <c r="C389" s="75"/>
      <c r="D389" s="85" t="str">
        <f>C388</f>
        <v>Earthcaller Elixir</v>
      </c>
      <c r="E389" s="85" t="s">
        <v>322</v>
      </c>
      <c r="F389" s="89"/>
      <c r="G389" s="91"/>
      <c r="H389" s="88" t="str">
        <f t="array" ref="H389">IF(G389="","",INDEX(Herbs!$J:$J,MATCH(G389,Herbs!$B:$B,0)))</f>
        <v/>
      </c>
      <c r="I389" s="13">
        <f t="array" ref="I389">IF(G389:G632="",0, INDEX(Herbs!A:A,MATCH(G389,Herbs!B:B,0)))</f>
        <v>0</v>
      </c>
      <c r="J389" s="89" t="str">
        <f t="array" ref="J389">IF(G389="","", SWITCH(INDEX(Herbs!$A:$A,MATCH(G389,Herbs!$B:$B,0)),1,1,2,3,3,9,4,36,5,180,6,1080,0)*F389)</f>
        <v/>
      </c>
      <c r="K389" s="90" t="str">
        <f t="array" ref="K389">IF(G389="","",INDEX(Herbs!$C:$C,MATCH(G389,Herbs!$B:$B,0)))</f>
        <v/>
      </c>
      <c r="L389" s="89"/>
      <c r="M389" s="91"/>
      <c r="N389" s="88" t="str">
        <f t="array" ref="N389">IF(M389="","",INDEX(Herbs!$J:$J,MATCH(M389,Herbs!$B:$B,0)))</f>
        <v/>
      </c>
      <c r="O389" s="88">
        <f t="array" ref="O389">IF(M389:M632="",0, INDEX(Herbs!A:A,MATCH(M389,Herbs!B:B,0)))</f>
        <v>0</v>
      </c>
      <c r="P389" s="89" t="str">
        <f t="array" ref="P389">IF(M389="","", SWITCH(INDEX(Herbs!$A:$A,MATCH(M389,Herbs!$B:$B,0)),1,1,2,3,3,9,4,36,5,180,6,1080,0)*L389)</f>
        <v/>
      </c>
      <c r="Q389" s="90" t="str">
        <f t="array" ref="Q389">IF(M389="","",INDEX(Herbs!$C:$C,MATCH(M389,Herbs!$B:$B,0)))</f>
        <v/>
      </c>
      <c r="R389" s="89"/>
      <c r="S389" s="91"/>
      <c r="T389" s="88" t="str">
        <f t="array" ref="T389">IF(S389="","",INDEX(Herbs!$J:$J,MATCH(S389,Herbs!$B:$B,0)))</f>
        <v/>
      </c>
      <c r="U389" s="88">
        <f t="array" ref="U389">IF(S389:S632="",0, INDEX(Herbs!A:A,MATCH(S389,Herbs!B:B,0)))</f>
        <v>0</v>
      </c>
      <c r="V389" s="89" t="str">
        <f t="array" ref="V389">IF(S389="","", SWITCH(INDEX(Herbs!$A:$A,MATCH(S389,Herbs!$B:$B,0)),1,1,2,3,3,9,4,36,5,180,6,1080,0)*R389)</f>
        <v/>
      </c>
      <c r="W389" s="90" t="str">
        <f t="array" ref="W389">IF(S389="","",INDEX(Herbs!$C:$C,MATCH(S389,Herbs!$B:$B,0)))</f>
        <v/>
      </c>
    </row>
    <row r="390" ht="41.25" customHeight="1">
      <c r="C390" s="75"/>
      <c r="D390" s="85" t="str">
        <f>C388</f>
        <v>Earthcaller Elixir</v>
      </c>
      <c r="E390" s="73" t="s">
        <v>323</v>
      </c>
      <c r="F390" s="86">
        <v>2.0</v>
      </c>
      <c r="G390" s="87" t="s">
        <v>332</v>
      </c>
      <c r="H390" s="88" t="str">
        <f t="array" ref="H390">IF(G390="","",INDEX(Herbs!$J:$J,MATCH(G390,Herbs!$B:$B,0)))</f>
        <v/>
      </c>
      <c r="I390" s="13">
        <f t="array" ref="I390">IF(G390:G632="",0, INDEX(Herbs!A:A,MATCH(G390,Herbs!B:B,0)))</f>
        <v>3</v>
      </c>
      <c r="J390" s="89">
        <f t="array" ref="J390">IF(G390="","", SWITCH(INDEX(Herbs!$A:$A,MATCH(G390,Herbs!$B:$B,0)),1,1,2,3,3,9,4,36,5,180,6,1080,0)*F390)</f>
        <v>18</v>
      </c>
      <c r="K390" s="90" t="str">
        <f t="array" ref="K390">IF(G390="","",INDEX(Herbs!$E:$E,MATCH(G390,Herbs!$B:$B,0)))</f>
        <v>Earth</v>
      </c>
      <c r="L390" s="89"/>
      <c r="M390" s="91"/>
      <c r="N390" s="88" t="str">
        <f t="array" ref="N390">IF(M390="","",INDEX(Herbs!$J:$J,MATCH(M390,Herbs!$B:$B,0)))</f>
        <v/>
      </c>
      <c r="O390" s="88">
        <f t="array" ref="O390">IF(M390:M632="",0, INDEX(Herbs!A:A,MATCH(M390,Herbs!B:B,0)))</f>
        <v>0</v>
      </c>
      <c r="P390" s="89" t="str">
        <f t="array" ref="P390">IF(M390="","", SWITCH(INDEX(Herbs!$A:$A,MATCH(M390,Herbs!$B:$B,0)),1,1,2,3,3,9,4,36,5,180,6,1080,0)*L390)</f>
        <v/>
      </c>
      <c r="Q390" s="90" t="str">
        <f t="array" ref="Q390">IF(M390="","",INDEX(Herbs!$E:$E,MATCH(M390,Herbs!$B:$B,0)))</f>
        <v/>
      </c>
      <c r="R390" s="89"/>
      <c r="S390" s="91"/>
      <c r="T390" s="88" t="str">
        <f t="array" ref="T390">IF(S390="","",INDEX(Herbs!$J:$J,MATCH(S390,Herbs!$B:$B,0)))</f>
        <v/>
      </c>
      <c r="U390" s="88">
        <f t="array" ref="U390">IF(S390:S632="",0, INDEX(Herbs!A:A,MATCH(S390,Herbs!B:B,0)))</f>
        <v>0</v>
      </c>
      <c r="V390" s="89" t="str">
        <f t="array" ref="V390">IF(S390="","", SWITCH(INDEX(Herbs!$A:$A,MATCH(S390,Herbs!$B:$B,0)),1,1,2,3,3,9,4,36,5,180,6,1080,0)*R390)</f>
        <v/>
      </c>
      <c r="W390" s="90" t="str">
        <f t="array" ref="W390">IF(S390="","",INDEX(Herbs!$E:$E,MATCH(S390,Herbs!$B:$B,0)))</f>
        <v/>
      </c>
    </row>
    <row r="391" ht="41.25" customHeight="1">
      <c r="C391" s="75"/>
      <c r="D391" s="85" t="str">
        <f>C388</f>
        <v>Earthcaller Elixir</v>
      </c>
      <c r="E391" s="73" t="s">
        <v>325</v>
      </c>
      <c r="F391" s="86">
        <v>1.0</v>
      </c>
      <c r="G391" s="87" t="s">
        <v>329</v>
      </c>
      <c r="H391" s="88" t="str">
        <f t="array" ref="H391">IF(G391="","",INDEX(Herbs!$J:$J,MATCH(G391,Herbs!$B:$B,0)))</f>
        <v/>
      </c>
      <c r="I391" s="13">
        <f t="array" ref="I391">IF(G391:G632="",0, INDEX(Herbs!A:A,MATCH(G391,Herbs!B:B,0)))</f>
        <v>3</v>
      </c>
      <c r="J391" s="89">
        <f t="array" ref="J391">IF(G391="","", SWITCH(INDEX(Herbs!$A:$A,MATCH(G391,Herbs!$B:$B,0)),1,1,2,3,3,9,4,36,5,180,6,1080,0)*F391)</f>
        <v>9</v>
      </c>
      <c r="K391" s="90" t="str">
        <f t="array" ref="K391">IF(G391="","",INDEX(Herbs!$E:$E,MATCH(G391,Herbs!$B:$B,0)))</f>
        <v>Condensing</v>
      </c>
      <c r="L391" s="89"/>
      <c r="M391" s="91"/>
      <c r="N391" s="88" t="str">
        <f t="array" ref="N391">IF(M391="","",INDEX(Herbs!$J:$J,MATCH(M391,Herbs!$B:$B,0)))</f>
        <v/>
      </c>
      <c r="O391" s="88">
        <f t="array" ref="O391">IF(M391:M632="",0, INDEX(Herbs!A:A,MATCH(M391,Herbs!B:B,0)))</f>
        <v>0</v>
      </c>
      <c r="P391" s="89" t="str">
        <f t="array" ref="P391">IF(M391="","", SWITCH(INDEX(Herbs!$A:$A,MATCH(M391,Herbs!$B:$B,0)),1,1,2,3,3,9,4,36,5,180,6,1080,0)*L391)</f>
        <v/>
      </c>
      <c r="Q391" s="90" t="str">
        <f t="array" ref="Q391">IF(M391="","",INDEX(Herbs!$E:$E,MATCH(M391,Herbs!$B:$B,0)))</f>
        <v/>
      </c>
      <c r="R391" s="89"/>
      <c r="S391" s="91"/>
      <c r="T391" s="88" t="str">
        <f t="array" ref="T391">IF(S391="","",INDEX(Herbs!$J:$J,MATCH(S391,Herbs!$B:$B,0)))</f>
        <v/>
      </c>
      <c r="U391" s="88">
        <f t="array" ref="U391">IF(S391:S632="",0, INDEX(Herbs!A:A,MATCH(S391,Herbs!B:B,0)))</f>
        <v>0</v>
      </c>
      <c r="V391" s="89" t="str">
        <f t="array" ref="V391">IF(S391="","", SWITCH(INDEX(Herbs!$A:$A,MATCH(S391,Herbs!$B:$B,0)),1,1,2,3,3,9,4,36,5,180,6,1080,0)*R391)</f>
        <v/>
      </c>
      <c r="W391" s="90" t="str">
        <f t="array" ref="W391">IF(S391="","",INDEX(Herbs!$E:$E,MATCH(S391,Herbs!$B:$B,0)))</f>
        <v/>
      </c>
    </row>
    <row r="392" ht="41.25" customHeight="1">
      <c r="A392" s="92"/>
      <c r="B392" s="92"/>
      <c r="C392" s="93"/>
      <c r="D392" s="94" t="str">
        <f>C388</f>
        <v>Earthcaller Elixir</v>
      </c>
      <c r="E392" s="95" t="s">
        <v>326</v>
      </c>
      <c r="F392" s="96">
        <v>1.0</v>
      </c>
      <c r="G392" s="97" t="s">
        <v>333</v>
      </c>
      <c r="H392" s="98" t="str">
        <f t="array" ref="H392">IF(G392="","",INDEX(Herbs!$J:$J,MATCH(G392,Herbs!$B:$B,0)))</f>
        <v/>
      </c>
      <c r="I392" s="99">
        <f t="array" ref="I392">IF(G392:G632="",0, INDEX(Herbs!A:A,MATCH(G392,Herbs!B:B,0)))</f>
        <v>2</v>
      </c>
      <c r="J392" s="100">
        <f t="array" ref="J392">IF(G392="","", SWITCH(INDEX(Herbs!$A:$A,MATCH(G392,Herbs!$B:$B,0)),1,1,2,3,3,9,4,36,5,180,6,1080,0)*F392)</f>
        <v>3</v>
      </c>
      <c r="K392" s="101" t="str">
        <f t="array" ref="K392">IF(G392="","",INDEX(Herbs!$G:$G,MATCH(G392,Herbs!$B:$B,0)))</f>
        <v>Heat</v>
      </c>
      <c r="L392" s="100"/>
      <c r="M392" s="97"/>
      <c r="N392" s="98" t="str">
        <f t="array" ref="N392">IF(M392="","",INDEX(Herbs!$J:$J,MATCH(M392,Herbs!$B:$B,0)))</f>
        <v/>
      </c>
      <c r="O392" s="98">
        <f t="array" ref="O392">IF(M392:M632="",0, INDEX(Herbs!A:A,MATCH(M392,Herbs!B:B,0)))</f>
        <v>0</v>
      </c>
      <c r="P392" s="100" t="str">
        <f t="array" ref="P392">IF(M392="","", SWITCH(INDEX(Herbs!$A:$A,MATCH(M392,Herbs!$B:$B,0)),1,1,2,3,3,9,4,36,5,180,6,1080,0)*L392)</f>
        <v/>
      </c>
      <c r="Q392" s="101" t="str">
        <f t="array" ref="Q392">IF(M392="","",INDEX(Herbs!$G:$G,MATCH(M392,Herbs!$B:$B,0)))</f>
        <v/>
      </c>
      <c r="R392" s="100"/>
      <c r="S392" s="97"/>
      <c r="T392" s="98" t="str">
        <f t="array" ref="T392">IF(S392="","",INDEX(Herbs!$J:$J,MATCH(S392,Herbs!$B:$B,0)))</f>
        <v/>
      </c>
      <c r="U392" s="98">
        <f t="array" ref="U392">IF(S392:S632="",0, INDEX(Herbs!A:A,MATCH(S392,Herbs!B:B,0)))</f>
        <v>0</v>
      </c>
      <c r="V392" s="100" t="str">
        <f t="array" ref="V392">IF(S392="","", SWITCH(INDEX(Herbs!$A:$A,MATCH(S392,Herbs!$B:$B,0)),1,1,2,3,3,9,4,36,5,180,6,1080,0)*R392)</f>
        <v/>
      </c>
      <c r="W392" s="101" t="str">
        <f t="array" ref="W392">IF(S392="","",INDEX(Herbs!$G:$G,MATCH(S392,Herbs!$B:$B,0)))</f>
        <v/>
      </c>
    </row>
    <row r="393" ht="41.25" customHeight="1">
      <c r="A393" s="82" t="s">
        <v>245</v>
      </c>
      <c r="B393" s="83">
        <v>2.0</v>
      </c>
      <c r="C393" s="84" t="s">
        <v>244</v>
      </c>
      <c r="D393" s="85" t="str">
        <f>C393</f>
        <v>Lesser Purity Elixir</v>
      </c>
      <c r="E393" s="85" t="s">
        <v>320</v>
      </c>
      <c r="F393" s="86">
        <v>1.0</v>
      </c>
      <c r="G393" s="87" t="s">
        <v>349</v>
      </c>
      <c r="H393" s="88" t="str">
        <f t="array" ref="H393">IF(G393="","",INDEX(Herbs!$J:$J,MATCH(G393,Herbs!$B:$B,0)))</f>
        <v/>
      </c>
      <c r="I393" s="13">
        <f t="array" ref="I393">IF(G393:G632="",0, INDEX(Herbs!A:A,MATCH(G393,Herbs!B:B,0)))</f>
        <v>3</v>
      </c>
      <c r="J393" s="89">
        <f t="array" ref="J393">IF(G393="","", SWITCH(INDEX(Herbs!$A:$A,MATCH(G393,Herbs!$B:$B,0)),1,1,2,3,3,9,4,36,5,180,6,1080,0)*F393)</f>
        <v>9</v>
      </c>
      <c r="K393" s="90" t="str">
        <f t="array" ref="K393">IF(G393="","",INDEX(Herbs!$C:$C,MATCH(G393,Herbs!$B:$B,0)))</f>
        <v>Purifying</v>
      </c>
      <c r="L393" s="86">
        <v>3.0</v>
      </c>
      <c r="M393" s="87" t="s">
        <v>343</v>
      </c>
      <c r="N393" s="88" t="str">
        <f t="array" ref="N393">IF(M393="","",INDEX(Herbs!$J:$J,MATCH(M393,Herbs!$B:$B,0)))</f>
        <v/>
      </c>
      <c r="O393" s="88">
        <f t="array" ref="O393">IF(M393:M632="",0, INDEX(Herbs!A:A,MATCH(M393,Herbs!B:B,0)))</f>
        <v>2</v>
      </c>
      <c r="P393" s="89">
        <f t="array" ref="P393">IF(M393="","", SWITCH(INDEX(Herbs!$A:$A,MATCH(M393,Herbs!$B:$B,0)),1,1,2,3,3,9,4,36,5,180,6,1080,0)*L393)</f>
        <v>9</v>
      </c>
      <c r="Q393" s="90" t="str">
        <f t="array" ref="Q393">IF(M393="","",INDEX(Herbs!$C:$C,MATCH(M393,Herbs!$B:$B,0)))</f>
        <v>Purifying</v>
      </c>
      <c r="R393" s="89"/>
      <c r="S393" s="91"/>
      <c r="T393" s="88" t="str">
        <f t="array" ref="T393">IF(S393="","",INDEX(Herbs!$J:$J,MATCH(S393,Herbs!$B:$B,0)))</f>
        <v/>
      </c>
      <c r="U393" s="88">
        <f t="array" ref="U393">IF(S393:S632="",0, INDEX(Herbs!A:A,MATCH(S393,Herbs!B:B,0)))</f>
        <v>0</v>
      </c>
      <c r="V393" s="89" t="str">
        <f t="array" ref="V393">IF(S393="","", SWITCH(INDEX(Herbs!$A:$A,MATCH(S393,Herbs!$B:$B,0)),1,1,2,3,3,9,4,36,5,180,6,1080,0)*R393)</f>
        <v/>
      </c>
      <c r="W393" s="90" t="str">
        <f t="array" ref="W393">IF(S393="","",INDEX(Herbs!$C:$C,MATCH(S393,Herbs!$B:$B,0)))</f>
        <v/>
      </c>
    </row>
    <row r="394" ht="41.25" customHeight="1">
      <c r="C394" s="75"/>
      <c r="D394" s="85" t="str">
        <f>C393</f>
        <v>Lesser Purity Elixir</v>
      </c>
      <c r="E394" s="85" t="s">
        <v>322</v>
      </c>
      <c r="F394" s="89"/>
      <c r="G394" s="91"/>
      <c r="H394" s="88" t="str">
        <f t="array" ref="H394">IF(G394="","",INDEX(Herbs!$J:$J,MATCH(G394,Herbs!$B:$B,0)))</f>
        <v/>
      </c>
      <c r="I394" s="13">
        <f t="array" ref="I394">IF(G394:G632="",0, INDEX(Herbs!A:A,MATCH(G394,Herbs!B:B,0)))</f>
        <v>0</v>
      </c>
      <c r="J394" s="89" t="str">
        <f t="array" ref="J394">IF(G394="","", SWITCH(INDEX(Herbs!$A:$A,MATCH(G394,Herbs!$B:$B,0)),1,1,2,3,3,9,4,36,5,180,6,1080,0)*F394)</f>
        <v/>
      </c>
      <c r="K394" s="90" t="str">
        <f t="array" ref="K394">IF(G394="","",INDEX(Herbs!$C:$C,MATCH(G394,Herbs!$B:$B,0)))</f>
        <v/>
      </c>
      <c r="L394" s="89"/>
      <c r="M394" s="91"/>
      <c r="N394" s="88" t="str">
        <f t="array" ref="N394">IF(M394="","",INDEX(Herbs!$J:$J,MATCH(M394,Herbs!$B:$B,0)))</f>
        <v/>
      </c>
      <c r="O394" s="88">
        <f t="array" ref="O394">IF(M394:M632="",0, INDEX(Herbs!A:A,MATCH(M394,Herbs!B:B,0)))</f>
        <v>0</v>
      </c>
      <c r="P394" s="89" t="str">
        <f t="array" ref="P394">IF(M394="","", SWITCH(INDEX(Herbs!$A:$A,MATCH(M394,Herbs!$B:$B,0)),1,1,2,3,3,9,4,36,5,180,6,1080,0)*L394)</f>
        <v/>
      </c>
      <c r="Q394" s="90" t="str">
        <f t="array" ref="Q394">IF(M394="","",INDEX(Herbs!$C:$C,MATCH(M394,Herbs!$B:$B,0)))</f>
        <v/>
      </c>
      <c r="R394" s="89"/>
      <c r="S394" s="91"/>
      <c r="T394" s="88" t="str">
        <f t="array" ref="T394">IF(S394="","",INDEX(Herbs!$J:$J,MATCH(S394,Herbs!$B:$B,0)))</f>
        <v/>
      </c>
      <c r="U394" s="88">
        <f t="array" ref="U394">IF(S394:S632="",0, INDEX(Herbs!A:A,MATCH(S394,Herbs!B:B,0)))</f>
        <v>0</v>
      </c>
      <c r="V394" s="89" t="str">
        <f t="array" ref="V394">IF(S394="","", SWITCH(INDEX(Herbs!$A:$A,MATCH(S394,Herbs!$B:$B,0)),1,1,2,3,3,9,4,36,5,180,6,1080,0)*R394)</f>
        <v/>
      </c>
      <c r="W394" s="90" t="str">
        <f t="array" ref="W394">IF(S394="","",INDEX(Herbs!$C:$C,MATCH(S394,Herbs!$B:$B,0)))</f>
        <v/>
      </c>
    </row>
    <row r="395" ht="41.25" customHeight="1">
      <c r="C395" s="75"/>
      <c r="D395" s="85" t="str">
        <f>C393</f>
        <v>Lesser Purity Elixir</v>
      </c>
      <c r="E395" s="73" t="s">
        <v>323</v>
      </c>
      <c r="F395" s="86">
        <v>2.0</v>
      </c>
      <c r="G395" s="87" t="s">
        <v>352</v>
      </c>
      <c r="H395" s="88" t="str">
        <f t="array" ref="H395">IF(G395="","",INDEX(Herbs!$J:$J,MATCH(G395,Herbs!$B:$B,0)))</f>
        <v/>
      </c>
      <c r="I395" s="13">
        <f t="array" ref="I395">IF(G395:G632="",0, INDEX(Herbs!A:A,MATCH(G395,Herbs!B:B,0)))</f>
        <v>2</v>
      </c>
      <c r="J395" s="89">
        <f t="array" ref="J395">IF(G395="","", SWITCH(INDEX(Herbs!$A:$A,MATCH(G395,Herbs!$B:$B,0)),1,1,2,3,3,9,4,36,5,180,6,1080,0)*F395)</f>
        <v>6</v>
      </c>
      <c r="K395" s="90" t="str">
        <f t="array" ref="K395">IF(G395="","",INDEX(Herbs!$E:$E,MATCH(G395,Herbs!$B:$B,0)))</f>
        <v>Detoxing</v>
      </c>
      <c r="L395" s="86">
        <v>2.0</v>
      </c>
      <c r="M395" s="87" t="s">
        <v>352</v>
      </c>
      <c r="N395" s="88" t="str">
        <f t="array" ref="N395">IF(M395="","",INDEX(Herbs!$J:$J,MATCH(M395,Herbs!$B:$B,0)))</f>
        <v/>
      </c>
      <c r="O395" s="88">
        <f t="array" ref="O395">IF(M395:M632="",0, INDEX(Herbs!A:A,MATCH(M395,Herbs!B:B,0)))</f>
        <v>2</v>
      </c>
      <c r="P395" s="89">
        <f t="array" ref="P395">IF(M395="","", SWITCH(INDEX(Herbs!$A:$A,MATCH(M395,Herbs!$B:$B,0)),1,1,2,3,3,9,4,36,5,180,6,1080,0)*L395)</f>
        <v>6</v>
      </c>
      <c r="Q395" s="90" t="str">
        <f t="array" ref="Q395">IF(M395="","",INDEX(Herbs!$E:$E,MATCH(M395,Herbs!$B:$B,0)))</f>
        <v>Detoxing</v>
      </c>
      <c r="R395" s="89"/>
      <c r="S395" s="91"/>
      <c r="T395" s="88" t="str">
        <f t="array" ref="T395">IF(S395="","",INDEX(Herbs!$J:$J,MATCH(S395,Herbs!$B:$B,0)))</f>
        <v/>
      </c>
      <c r="U395" s="88">
        <f t="array" ref="U395">IF(S395:S632="",0, INDEX(Herbs!A:A,MATCH(S395,Herbs!B:B,0)))</f>
        <v>0</v>
      </c>
      <c r="V395" s="89" t="str">
        <f t="array" ref="V395">IF(S395="","", SWITCH(INDEX(Herbs!$A:$A,MATCH(S395,Herbs!$B:$B,0)),1,1,2,3,3,9,4,36,5,180,6,1080,0)*R395)</f>
        <v/>
      </c>
      <c r="W395" s="90" t="str">
        <f t="array" ref="W395">IF(S395="","",INDEX(Herbs!$E:$E,MATCH(S395,Herbs!$B:$B,0)))</f>
        <v/>
      </c>
    </row>
    <row r="396" ht="41.25" customHeight="1">
      <c r="C396" s="75"/>
      <c r="D396" s="85" t="str">
        <f>C393</f>
        <v>Lesser Purity Elixir</v>
      </c>
      <c r="E396" s="73" t="s">
        <v>325</v>
      </c>
      <c r="F396" s="89"/>
      <c r="G396" s="91"/>
      <c r="H396" s="88" t="str">
        <f t="array" ref="H396">IF(G396="","",INDEX(Herbs!$J:$J,MATCH(G396,Herbs!$B:$B,0)))</f>
        <v/>
      </c>
      <c r="I396" s="13">
        <f t="array" ref="I396">IF(G396:G632="",0, INDEX(Herbs!A:A,MATCH(G396,Herbs!B:B,0)))</f>
        <v>0</v>
      </c>
      <c r="J396" s="89" t="str">
        <f t="array" ref="J396">IF(G396="","", SWITCH(INDEX(Herbs!$A:$A,MATCH(G396,Herbs!$B:$B,0)),1,1,2,3,3,9,4,36,5,180,6,1080,0)*F396)</f>
        <v/>
      </c>
      <c r="K396" s="90" t="str">
        <f t="array" ref="K396">IF(G396="","",INDEX(Herbs!$E:$E,MATCH(G396,Herbs!$B:$B,0)))</f>
        <v/>
      </c>
      <c r="L396" s="86"/>
      <c r="M396" s="91"/>
      <c r="N396" s="88" t="str">
        <f t="array" ref="N396">IF(M396="","",INDEX(Herbs!$J:$J,MATCH(M396,Herbs!$B:$B,0)))</f>
        <v/>
      </c>
      <c r="O396" s="88">
        <f t="array" ref="O396">IF(M396:M632="",0, INDEX(Herbs!A:A,MATCH(M396,Herbs!B:B,0)))</f>
        <v>0</v>
      </c>
      <c r="P396" s="89" t="str">
        <f t="array" ref="P396">IF(M396="","", SWITCH(INDEX(Herbs!$A:$A,MATCH(M396,Herbs!$B:$B,0)),1,1,2,3,3,9,4,36,5,180,6,1080,0)*L396)</f>
        <v/>
      </c>
      <c r="Q396" s="90" t="str">
        <f t="array" ref="Q396">IF(M396="","",INDEX(Herbs!$E:$E,MATCH(M396,Herbs!$B:$B,0)))</f>
        <v/>
      </c>
      <c r="R396" s="89"/>
      <c r="S396" s="91"/>
      <c r="T396" s="88" t="str">
        <f t="array" ref="T396">IF(S396="","",INDEX(Herbs!$J:$J,MATCH(S396,Herbs!$B:$B,0)))</f>
        <v/>
      </c>
      <c r="U396" s="88">
        <f t="array" ref="U396">IF(S396:S632="",0, INDEX(Herbs!A:A,MATCH(S396,Herbs!B:B,0)))</f>
        <v>0</v>
      </c>
      <c r="V396" s="89" t="str">
        <f t="array" ref="V396">IF(S396="","", SWITCH(INDEX(Herbs!$A:$A,MATCH(S396,Herbs!$B:$B,0)),1,1,2,3,3,9,4,36,5,180,6,1080,0)*R396)</f>
        <v/>
      </c>
      <c r="W396" s="90" t="str">
        <f t="array" ref="W396">IF(S396="","",INDEX(Herbs!$E:$E,MATCH(S396,Herbs!$B:$B,0)))</f>
        <v/>
      </c>
    </row>
    <row r="397" ht="41.25" customHeight="1">
      <c r="A397" s="92"/>
      <c r="B397" s="92"/>
      <c r="C397" s="93"/>
      <c r="D397" s="94" t="str">
        <f>C393</f>
        <v>Lesser Purity Elixir</v>
      </c>
      <c r="E397" s="95" t="s">
        <v>326</v>
      </c>
      <c r="F397" s="96">
        <v>3.0</v>
      </c>
      <c r="G397" s="97" t="s">
        <v>384</v>
      </c>
      <c r="H397" s="98" t="str">
        <f t="array" ref="H397">IF(G397="","",INDEX(Herbs!$J:$J,MATCH(G397,Herbs!$B:$B,0)))</f>
        <v/>
      </c>
      <c r="I397" s="99">
        <f t="array" ref="I397">IF(G397:G632="",0, INDEX(Herbs!A:A,MATCH(G397,Herbs!B:B,0)))</f>
        <v>1</v>
      </c>
      <c r="J397" s="100">
        <f t="array" ref="J397">IF(G397="","", SWITCH(INDEX(Herbs!$A:$A,MATCH(G397,Herbs!$B:$B,0)),1,1,2,3,3,9,4,36,5,180,6,1080,0)*F397)</f>
        <v>3</v>
      </c>
      <c r="K397" s="101" t="str">
        <f t="array" ref="K397">IF(G397="","",INDEX(Herbs!$G:$G,MATCH(G397,Herbs!$B:$B,0)))</f>
        <v>Balanced</v>
      </c>
      <c r="L397" s="96">
        <v>1.0</v>
      </c>
      <c r="M397" s="97" t="s">
        <v>333</v>
      </c>
      <c r="N397" s="98" t="str">
        <f t="array" ref="N397">IF(M397="","",INDEX(Herbs!$J:$J,MATCH(M397,Herbs!$B:$B,0)))</f>
        <v/>
      </c>
      <c r="O397" s="98">
        <f t="array" ref="O397">IF(M397:M632="",0, INDEX(Herbs!A:A,MATCH(M397,Herbs!B:B,0)))</f>
        <v>2</v>
      </c>
      <c r="P397" s="100">
        <f t="array" ref="P397">IF(M397="","", SWITCH(INDEX(Herbs!$A:$A,MATCH(M397,Herbs!$B:$B,0)),1,1,2,3,3,9,4,36,5,180,6,1080,0)*L397)</f>
        <v>3</v>
      </c>
      <c r="Q397" s="101" t="str">
        <f t="array" ref="Q397">IF(M397="","",INDEX(Herbs!$G:$G,MATCH(M397,Herbs!$B:$B,0)))</f>
        <v>Heat</v>
      </c>
      <c r="R397" s="100"/>
      <c r="S397" s="97"/>
      <c r="T397" s="98" t="str">
        <f t="array" ref="T397">IF(S397="","",INDEX(Herbs!$J:$J,MATCH(S397,Herbs!$B:$B,0)))</f>
        <v/>
      </c>
      <c r="U397" s="98">
        <f t="array" ref="U397">IF(S397:S632="",0, INDEX(Herbs!A:A,MATCH(S397,Herbs!B:B,0)))</f>
        <v>0</v>
      </c>
      <c r="V397" s="100" t="str">
        <f t="array" ref="V397">IF(S397="","", SWITCH(INDEX(Herbs!$A:$A,MATCH(S397,Herbs!$B:$B,0)),1,1,2,3,3,9,4,36,5,180,6,1080,0)*R397)</f>
        <v/>
      </c>
      <c r="W397" s="101" t="str">
        <f t="array" ref="W397">IF(S397="","",INDEX(Herbs!$G:$G,MATCH(S397,Herbs!$B:$B,0)))</f>
        <v/>
      </c>
    </row>
    <row r="398" ht="41.25" customHeight="1">
      <c r="A398" s="82" t="s">
        <v>245</v>
      </c>
      <c r="B398" s="83">
        <v>3.0</v>
      </c>
      <c r="C398" s="84" t="s">
        <v>247</v>
      </c>
      <c r="D398" s="85" t="str">
        <f>C398</f>
        <v>Greater Purity Elixir</v>
      </c>
      <c r="E398" s="85" t="s">
        <v>320</v>
      </c>
      <c r="F398" s="86">
        <v>3.0</v>
      </c>
      <c r="G398" s="87" t="s">
        <v>349</v>
      </c>
      <c r="H398" s="88" t="str">
        <f t="array" ref="H398">IF(G398="","",INDEX(Herbs!$J:$J,MATCH(G398,Herbs!$B:$B,0)))</f>
        <v/>
      </c>
      <c r="I398" s="13">
        <f t="array" ref="I398">IF(G398:G632="",0, INDEX(Herbs!A:A,MATCH(G398,Herbs!B:B,0)))</f>
        <v>3</v>
      </c>
      <c r="J398" s="89">
        <f t="array" ref="J398">IF(G398="","", SWITCH(INDEX(Herbs!$A:$A,MATCH(G398,Herbs!$B:$B,0)),1,1,2,3,3,9,4,36,5,180,6,1080,0)*F398)</f>
        <v>27</v>
      </c>
      <c r="K398" s="90" t="str">
        <f t="array" ref="K398">IF(G398="","",INDEX(Herbs!$C:$C,MATCH(G398,Herbs!$B:$B,0)))</f>
        <v>Purifying</v>
      </c>
      <c r="L398" s="89"/>
      <c r="M398" s="91"/>
      <c r="N398" s="88" t="str">
        <f t="array" ref="N398">IF(M398="","",INDEX(Herbs!$J:$J,MATCH(M398,Herbs!$B:$B,0)))</f>
        <v/>
      </c>
      <c r="O398" s="88">
        <f t="array" ref="O398">IF(M398:M632="",0, INDEX(Herbs!A:A,MATCH(M398,Herbs!B:B,0)))</f>
        <v>0</v>
      </c>
      <c r="P398" s="89" t="str">
        <f t="array" ref="P398">IF(M398="","", SWITCH(INDEX(Herbs!$A:$A,MATCH(M398,Herbs!$B:$B,0)),1,1,2,3,3,9,4,36,5,180,6,1080,0)*L398)</f>
        <v/>
      </c>
      <c r="Q398" s="90" t="str">
        <f t="array" ref="Q398">IF(M398="","",INDEX(Herbs!$C:$C,MATCH(M398,Herbs!$B:$B,0)))</f>
        <v/>
      </c>
      <c r="R398" s="89"/>
      <c r="S398" s="91"/>
      <c r="T398" s="88" t="str">
        <f t="array" ref="T398">IF(S398="","",INDEX(Herbs!$J:$J,MATCH(S398,Herbs!$B:$B,0)))</f>
        <v/>
      </c>
      <c r="U398" s="88">
        <f t="array" ref="U398">IF(S398:S632="",0, INDEX(Herbs!A:A,MATCH(S398,Herbs!B:B,0)))</f>
        <v>0</v>
      </c>
      <c r="V398" s="89" t="str">
        <f t="array" ref="V398">IF(S398="","", SWITCH(INDEX(Herbs!$A:$A,MATCH(S398,Herbs!$B:$B,0)),1,1,2,3,3,9,4,36,5,180,6,1080,0)*R398)</f>
        <v/>
      </c>
      <c r="W398" s="90" t="str">
        <f t="array" ref="W398">IF(S398="","",INDEX(Herbs!$C:$C,MATCH(S398,Herbs!$B:$B,0)))</f>
        <v/>
      </c>
    </row>
    <row r="399" ht="41.25" customHeight="1">
      <c r="C399" s="75"/>
      <c r="D399" s="85" t="str">
        <f>C398</f>
        <v>Greater Purity Elixir</v>
      </c>
      <c r="E399" s="85" t="s">
        <v>322</v>
      </c>
      <c r="F399" s="89"/>
      <c r="G399" s="91"/>
      <c r="H399" s="88" t="str">
        <f t="array" ref="H399">IF(G399="","",INDEX(Herbs!$J:$J,MATCH(G399,Herbs!$B:$B,0)))</f>
        <v/>
      </c>
      <c r="I399" s="13">
        <f t="array" ref="I399">IF(G399:G632="",0, INDEX(Herbs!A:A,MATCH(G399,Herbs!B:B,0)))</f>
        <v>0</v>
      </c>
      <c r="J399" s="89" t="str">
        <f t="array" ref="J399">IF(G399="","", SWITCH(INDEX(Herbs!$A:$A,MATCH(G399,Herbs!$B:$B,0)),1,1,2,3,3,9,4,36,5,180,6,1080,0)*F399)</f>
        <v/>
      </c>
      <c r="K399" s="90" t="str">
        <f t="array" ref="K399">IF(G399="","",INDEX(Herbs!$C:$C,MATCH(G399,Herbs!$B:$B,0)))</f>
        <v/>
      </c>
      <c r="L399" s="89"/>
      <c r="M399" s="91"/>
      <c r="N399" s="88" t="str">
        <f t="array" ref="N399">IF(M399="","",INDEX(Herbs!$J:$J,MATCH(M399,Herbs!$B:$B,0)))</f>
        <v/>
      </c>
      <c r="O399" s="88">
        <f t="array" ref="O399">IF(M399:M632="",0, INDEX(Herbs!A:A,MATCH(M399,Herbs!B:B,0)))</f>
        <v>0</v>
      </c>
      <c r="P399" s="89" t="str">
        <f t="array" ref="P399">IF(M399="","", SWITCH(INDEX(Herbs!$A:$A,MATCH(M399,Herbs!$B:$B,0)),1,1,2,3,3,9,4,36,5,180,6,1080,0)*L399)</f>
        <v/>
      </c>
      <c r="Q399" s="90" t="str">
        <f t="array" ref="Q399">IF(M399="","",INDEX(Herbs!$C:$C,MATCH(M399,Herbs!$B:$B,0)))</f>
        <v/>
      </c>
      <c r="R399" s="89"/>
      <c r="S399" s="91"/>
      <c r="T399" s="88" t="str">
        <f t="array" ref="T399">IF(S399="","",INDEX(Herbs!$J:$J,MATCH(S399,Herbs!$B:$B,0)))</f>
        <v/>
      </c>
      <c r="U399" s="88">
        <f t="array" ref="U399">IF(S399:S632="",0, INDEX(Herbs!A:A,MATCH(S399,Herbs!B:B,0)))</f>
        <v>0</v>
      </c>
      <c r="V399" s="89" t="str">
        <f t="array" ref="V399">IF(S399="","", SWITCH(INDEX(Herbs!$A:$A,MATCH(S399,Herbs!$B:$B,0)),1,1,2,3,3,9,4,36,5,180,6,1080,0)*R399)</f>
        <v/>
      </c>
      <c r="W399" s="90" t="str">
        <f t="array" ref="W399">IF(S399="","",INDEX(Herbs!$C:$C,MATCH(S399,Herbs!$B:$B,0)))</f>
        <v/>
      </c>
    </row>
    <row r="400" ht="41.25" customHeight="1">
      <c r="C400" s="75"/>
      <c r="D400" s="85" t="str">
        <f>C398</f>
        <v>Greater Purity Elixir</v>
      </c>
      <c r="E400" s="73" t="s">
        <v>323</v>
      </c>
      <c r="F400" s="86">
        <v>7.0</v>
      </c>
      <c r="G400" s="87" t="s">
        <v>352</v>
      </c>
      <c r="H400" s="88" t="str">
        <f t="array" ref="H400">IF(G400="","",INDEX(Herbs!$J:$J,MATCH(G400,Herbs!$B:$B,0)))</f>
        <v/>
      </c>
      <c r="I400" s="13">
        <f t="array" ref="I400">IF(G400:G632="",0, INDEX(Herbs!A:A,MATCH(G400,Herbs!B:B,0)))</f>
        <v>2</v>
      </c>
      <c r="J400" s="89">
        <f t="array" ref="J400">IF(G400="","", SWITCH(INDEX(Herbs!$A:$A,MATCH(G400,Herbs!$B:$B,0)),1,1,2,3,3,9,4,36,5,180,6,1080,0)*F400)</f>
        <v>21</v>
      </c>
      <c r="K400" s="90" t="str">
        <f t="array" ref="K400">IF(G400="","",INDEX(Herbs!$E:$E,MATCH(G400,Herbs!$B:$B,0)))</f>
        <v>Detoxing</v>
      </c>
      <c r="L400" s="89"/>
      <c r="M400" s="91"/>
      <c r="N400" s="88" t="str">
        <f t="array" ref="N400">IF(M400="","",INDEX(Herbs!$J:$J,MATCH(M400,Herbs!$B:$B,0)))</f>
        <v/>
      </c>
      <c r="O400" s="88">
        <f t="array" ref="O400">IF(M400:M632="",0, INDEX(Herbs!A:A,MATCH(M400,Herbs!B:B,0)))</f>
        <v>0</v>
      </c>
      <c r="P400" s="89" t="str">
        <f t="array" ref="P400">IF(M400="","", SWITCH(INDEX(Herbs!$A:$A,MATCH(M400,Herbs!$B:$B,0)),1,1,2,3,3,9,4,36,5,180,6,1080,0)*L400)</f>
        <v/>
      </c>
      <c r="Q400" s="90" t="str">
        <f t="array" ref="Q400">IF(M400="","",INDEX(Herbs!$E:$E,MATCH(M400,Herbs!$B:$B,0)))</f>
        <v/>
      </c>
      <c r="R400" s="89"/>
      <c r="S400" s="91"/>
      <c r="T400" s="88" t="str">
        <f t="array" ref="T400">IF(S400="","",INDEX(Herbs!$J:$J,MATCH(S400,Herbs!$B:$B,0)))</f>
        <v/>
      </c>
      <c r="U400" s="88">
        <f t="array" ref="U400">IF(S400:S632="",0, INDEX(Herbs!A:A,MATCH(S400,Herbs!B:B,0)))</f>
        <v>0</v>
      </c>
      <c r="V400" s="89" t="str">
        <f t="array" ref="V400">IF(S400="","", SWITCH(INDEX(Herbs!$A:$A,MATCH(S400,Herbs!$B:$B,0)),1,1,2,3,3,9,4,36,5,180,6,1080,0)*R400)</f>
        <v/>
      </c>
      <c r="W400" s="90" t="str">
        <f t="array" ref="W400">IF(S400="","",INDEX(Herbs!$E:$E,MATCH(S400,Herbs!$B:$B,0)))</f>
        <v/>
      </c>
    </row>
    <row r="401" ht="41.25" customHeight="1">
      <c r="C401" s="75"/>
      <c r="D401" s="85" t="str">
        <f>C398</f>
        <v>Greater Purity Elixir</v>
      </c>
      <c r="E401" s="73" t="s">
        <v>325</v>
      </c>
      <c r="F401" s="89"/>
      <c r="G401" s="91"/>
      <c r="H401" s="88" t="str">
        <f t="array" ref="H401">IF(G401="","",INDEX(Herbs!$J:$J,MATCH(G401,Herbs!$B:$B,0)))</f>
        <v/>
      </c>
      <c r="I401" s="13">
        <f t="array" ref="I401">IF(G401:G632="",0, INDEX(Herbs!A:A,MATCH(G401,Herbs!B:B,0)))</f>
        <v>0</v>
      </c>
      <c r="J401" s="89" t="str">
        <f t="array" ref="J401">IF(G401="","", SWITCH(INDEX(Herbs!$A:$A,MATCH(G401,Herbs!$B:$B,0)),1,1,2,3,3,9,4,36,5,180,6,1080,0)*F401)</f>
        <v/>
      </c>
      <c r="K401" s="90" t="str">
        <f t="array" ref="K401">IF(G401="","",INDEX(Herbs!$E:$E,MATCH(G401,Herbs!$B:$B,0)))</f>
        <v/>
      </c>
      <c r="L401" s="89"/>
      <c r="M401" s="91"/>
      <c r="N401" s="88" t="str">
        <f t="array" ref="N401">IF(M401="","",INDEX(Herbs!$J:$J,MATCH(M401,Herbs!$B:$B,0)))</f>
        <v/>
      </c>
      <c r="O401" s="88">
        <f t="array" ref="O401">IF(M401:M632="",0, INDEX(Herbs!A:A,MATCH(M401,Herbs!B:B,0)))</f>
        <v>0</v>
      </c>
      <c r="P401" s="89" t="str">
        <f t="array" ref="P401">IF(M401="","", SWITCH(INDEX(Herbs!$A:$A,MATCH(M401,Herbs!$B:$B,0)),1,1,2,3,3,9,4,36,5,180,6,1080,0)*L401)</f>
        <v/>
      </c>
      <c r="Q401" s="90" t="str">
        <f t="array" ref="Q401">IF(M401="","",INDEX(Herbs!$E:$E,MATCH(M401,Herbs!$B:$B,0)))</f>
        <v/>
      </c>
      <c r="R401" s="89"/>
      <c r="S401" s="91"/>
      <c r="T401" s="88" t="str">
        <f t="array" ref="T401">IF(S401="","",INDEX(Herbs!$J:$J,MATCH(S401,Herbs!$B:$B,0)))</f>
        <v/>
      </c>
      <c r="U401" s="88">
        <f t="array" ref="U401">IF(S401:S632="",0, INDEX(Herbs!A:A,MATCH(S401,Herbs!B:B,0)))</f>
        <v>0</v>
      </c>
      <c r="V401" s="89" t="str">
        <f t="array" ref="V401">IF(S401="","", SWITCH(INDEX(Herbs!$A:$A,MATCH(S401,Herbs!$B:$B,0)),1,1,2,3,3,9,4,36,5,180,6,1080,0)*R401)</f>
        <v/>
      </c>
      <c r="W401" s="90" t="str">
        <f t="array" ref="W401">IF(S401="","",INDEX(Herbs!$E:$E,MATCH(S401,Herbs!$B:$B,0)))</f>
        <v/>
      </c>
    </row>
    <row r="402" ht="41.25" customHeight="1">
      <c r="A402" s="92"/>
      <c r="B402" s="92"/>
      <c r="C402" s="93"/>
      <c r="D402" s="94" t="str">
        <f>C398</f>
        <v>Greater Purity Elixir</v>
      </c>
      <c r="E402" s="95" t="s">
        <v>326</v>
      </c>
      <c r="F402" s="96">
        <v>1.0</v>
      </c>
      <c r="G402" s="97" t="s">
        <v>348</v>
      </c>
      <c r="H402" s="98" t="str">
        <f t="array" ref="H402">IF(G402="","",INDEX(Herbs!$J:$J,MATCH(G402,Herbs!$B:$B,0)))</f>
        <v/>
      </c>
      <c r="I402" s="99">
        <f t="array" ref="I402">IF(G402:G632="",0, INDEX(Herbs!A:A,MATCH(G402,Herbs!B:B,0)))</f>
        <v>2</v>
      </c>
      <c r="J402" s="100">
        <f t="array" ref="J402">IF(G402="","", SWITCH(INDEX(Herbs!$A:$A,MATCH(G402,Herbs!$B:$B,0)),1,1,2,3,3,9,4,36,5,180,6,1080,0)*F402)</f>
        <v>3</v>
      </c>
      <c r="K402" s="101" t="str">
        <f t="array" ref="K402">IF(G402="","",INDEX(Herbs!$G:$G,MATCH(G402,Herbs!$B:$B,0)))</f>
        <v>Balanced</v>
      </c>
      <c r="L402" s="100"/>
      <c r="M402" s="97"/>
      <c r="N402" s="98" t="str">
        <f t="array" ref="N402">IF(M402="","",INDEX(Herbs!$J:$J,MATCH(M402,Herbs!$B:$B,0)))</f>
        <v/>
      </c>
      <c r="O402" s="98">
        <f t="array" ref="O402">IF(M402:M632="",0, INDEX(Herbs!A:A,MATCH(M402,Herbs!B:B,0)))</f>
        <v>0</v>
      </c>
      <c r="P402" s="100" t="str">
        <f t="array" ref="P402">IF(M402="","", SWITCH(INDEX(Herbs!$A:$A,MATCH(M402,Herbs!$B:$B,0)),1,1,2,3,3,9,4,36,5,180,6,1080,0)*L402)</f>
        <v/>
      </c>
      <c r="Q402" s="101" t="str">
        <f t="array" ref="Q402">IF(M402="","",INDEX(Herbs!$G:$G,MATCH(M402,Herbs!$B:$B,0)))</f>
        <v/>
      </c>
      <c r="R402" s="100"/>
      <c r="S402" s="97"/>
      <c r="T402" s="98" t="str">
        <f t="array" ref="T402">IF(S402="","",INDEX(Herbs!$J:$J,MATCH(S402,Herbs!$B:$B,0)))</f>
        <v/>
      </c>
      <c r="U402" s="98">
        <f t="array" ref="U402">IF(S402:S632="",0, INDEX(Herbs!A:A,MATCH(S402,Herbs!B:B,0)))</f>
        <v>0</v>
      </c>
      <c r="V402" s="100" t="str">
        <f t="array" ref="V402">IF(S402="","", SWITCH(INDEX(Herbs!$A:$A,MATCH(S402,Herbs!$B:$B,0)),1,1,2,3,3,9,4,36,5,180,6,1080,0)*R402)</f>
        <v/>
      </c>
      <c r="W402" s="101" t="str">
        <f t="array" ref="W402">IF(S402="","",INDEX(Herbs!$G:$G,MATCH(S402,Herbs!$B:$B,0)))</f>
        <v/>
      </c>
    </row>
    <row r="403" ht="41.25" customHeight="1">
      <c r="A403" s="82" t="s">
        <v>245</v>
      </c>
      <c r="B403" s="83">
        <v>4.0</v>
      </c>
      <c r="C403" s="84" t="s">
        <v>249</v>
      </c>
      <c r="D403" s="85" t="str">
        <f>C403</f>
        <v>Expert Purity Elixir</v>
      </c>
      <c r="E403" s="85" t="s">
        <v>320</v>
      </c>
      <c r="F403" s="86">
        <v>5.0</v>
      </c>
      <c r="G403" s="87" t="s">
        <v>417</v>
      </c>
      <c r="H403" s="88" t="str">
        <f t="array" ref="H403">IF(G403="","",INDEX(Herbs!$J:$J,MATCH(G403,Herbs!$B:$B,0)))</f>
        <v/>
      </c>
      <c r="I403" s="13">
        <f t="array" ref="I403">IF(G403:G632="",0, INDEX(Herbs!A:A,MATCH(G403,Herbs!B:B,0)))</f>
        <v>3</v>
      </c>
      <c r="J403" s="89">
        <f t="array" ref="J403">IF(G403="","", SWITCH(INDEX(Herbs!$A:$A,MATCH(G403,Herbs!$B:$B,0)),1,1,2,3,3,9,4,36,5,180,6,1080,0)*F403)</f>
        <v>45</v>
      </c>
      <c r="K403" s="90" t="str">
        <f t="array" ref="K403">IF(G403="","",INDEX(Herbs!$C:$C,MATCH(G403,Herbs!$B:$B,0)))</f>
        <v>Purifying</v>
      </c>
      <c r="L403" s="89"/>
      <c r="M403" s="91"/>
      <c r="N403" s="88" t="str">
        <f t="array" ref="N403">IF(M403="","",INDEX(Herbs!$J:$J,MATCH(M403,Herbs!$B:$B,0)))</f>
        <v/>
      </c>
      <c r="O403" s="88">
        <f t="array" ref="O403">IF(M403:M632="",0, INDEX(Herbs!A:A,MATCH(M403,Herbs!B:B,0)))</f>
        <v>0</v>
      </c>
      <c r="P403" s="89" t="str">
        <f t="array" ref="P403">IF(M403="","", SWITCH(INDEX(Herbs!$A:$A,MATCH(M403,Herbs!$B:$B,0)),1,1,2,3,3,9,4,36,5,180,6,1080,0)*L403)</f>
        <v/>
      </c>
      <c r="Q403" s="90" t="str">
        <f t="array" ref="Q403">IF(M403="","",INDEX(Herbs!$C:$C,MATCH(M403,Herbs!$B:$B,0)))</f>
        <v/>
      </c>
      <c r="R403" s="89"/>
      <c r="S403" s="91"/>
      <c r="T403" s="88" t="str">
        <f t="array" ref="T403">IF(S403="","",INDEX(Herbs!$J:$J,MATCH(S403,Herbs!$B:$B,0)))</f>
        <v/>
      </c>
      <c r="U403" s="88">
        <f t="array" ref="U403">IF(S403:S632="",0, INDEX(Herbs!A:A,MATCH(S403,Herbs!B:B,0)))</f>
        <v>0</v>
      </c>
      <c r="V403" s="89" t="str">
        <f t="array" ref="V403">IF(S403="","", SWITCH(INDEX(Herbs!$A:$A,MATCH(S403,Herbs!$B:$B,0)),1,1,2,3,3,9,4,36,5,180,6,1080,0)*R403)</f>
        <v/>
      </c>
      <c r="W403" s="90" t="str">
        <f t="array" ref="W403">IF(S403="","",INDEX(Herbs!$C:$C,MATCH(S403,Herbs!$B:$B,0)))</f>
        <v/>
      </c>
    </row>
    <row r="404" ht="41.25" customHeight="1">
      <c r="C404" s="75"/>
      <c r="D404" s="85" t="str">
        <f>C403</f>
        <v>Expert Purity Elixir</v>
      </c>
      <c r="E404" s="85" t="s">
        <v>322</v>
      </c>
      <c r="F404" s="89"/>
      <c r="G404" s="91"/>
      <c r="H404" s="88" t="str">
        <f t="array" ref="H404">IF(G404="","",INDEX(Herbs!$J:$J,MATCH(G404,Herbs!$B:$B,0)))</f>
        <v/>
      </c>
      <c r="I404" s="13">
        <f t="array" ref="I404">IF(G404:G632="",0, INDEX(Herbs!A:A,MATCH(G404,Herbs!B:B,0)))</f>
        <v>0</v>
      </c>
      <c r="J404" s="89" t="str">
        <f t="array" ref="J404">IF(G404="","", SWITCH(INDEX(Herbs!$A:$A,MATCH(G404,Herbs!$B:$B,0)),1,1,2,3,3,9,4,36,5,180,6,1080,0)*F404)</f>
        <v/>
      </c>
      <c r="K404" s="90" t="str">
        <f t="array" ref="K404">IF(G404="","",INDEX(Herbs!$C:$C,MATCH(G404,Herbs!$B:$B,0)))</f>
        <v/>
      </c>
      <c r="L404" s="89"/>
      <c r="M404" s="91"/>
      <c r="N404" s="88" t="str">
        <f t="array" ref="N404">IF(M404="","",INDEX(Herbs!$J:$J,MATCH(M404,Herbs!$B:$B,0)))</f>
        <v/>
      </c>
      <c r="O404" s="88">
        <f t="array" ref="O404">IF(M404:M632="",0, INDEX(Herbs!A:A,MATCH(M404,Herbs!B:B,0)))</f>
        <v>0</v>
      </c>
      <c r="P404" s="89" t="str">
        <f t="array" ref="P404">IF(M404="","", SWITCH(INDEX(Herbs!$A:$A,MATCH(M404,Herbs!$B:$B,0)),1,1,2,3,3,9,4,36,5,180,6,1080,0)*L404)</f>
        <v/>
      </c>
      <c r="Q404" s="90" t="str">
        <f t="array" ref="Q404">IF(M404="","",INDEX(Herbs!$C:$C,MATCH(M404,Herbs!$B:$B,0)))</f>
        <v/>
      </c>
      <c r="R404" s="89"/>
      <c r="S404" s="91"/>
      <c r="T404" s="88" t="str">
        <f t="array" ref="T404">IF(S404="","",INDEX(Herbs!$J:$J,MATCH(S404,Herbs!$B:$B,0)))</f>
        <v/>
      </c>
      <c r="U404" s="88">
        <f t="array" ref="U404">IF(S404:S632="",0, INDEX(Herbs!A:A,MATCH(S404,Herbs!B:B,0)))</f>
        <v>0</v>
      </c>
      <c r="V404" s="89" t="str">
        <f t="array" ref="V404">IF(S404="","", SWITCH(INDEX(Herbs!$A:$A,MATCH(S404,Herbs!$B:$B,0)),1,1,2,3,3,9,4,36,5,180,6,1080,0)*R404)</f>
        <v/>
      </c>
      <c r="W404" s="90" t="str">
        <f t="array" ref="W404">IF(S404="","",INDEX(Herbs!$C:$C,MATCH(S404,Herbs!$B:$B,0)))</f>
        <v/>
      </c>
    </row>
    <row r="405" ht="41.25" customHeight="1">
      <c r="C405" s="75"/>
      <c r="D405" s="85" t="str">
        <f>C403</f>
        <v>Expert Purity Elixir</v>
      </c>
      <c r="E405" s="73" t="s">
        <v>323</v>
      </c>
      <c r="F405" s="86">
        <v>5.0</v>
      </c>
      <c r="G405" s="87" t="s">
        <v>355</v>
      </c>
      <c r="H405" s="88" t="str">
        <f t="array" ref="H405">IF(G405="","",INDEX(Herbs!$J:$J,MATCH(G405,Herbs!$B:$B,0)))</f>
        <v/>
      </c>
      <c r="I405" s="13">
        <f t="array" ref="I405">IF(G405:G632="",0, INDEX(Herbs!A:A,MATCH(G405,Herbs!B:B,0)))</f>
        <v>3</v>
      </c>
      <c r="J405" s="89">
        <f t="array" ref="J405">IF(G405="","", SWITCH(INDEX(Herbs!$A:$A,MATCH(G405,Herbs!$B:$B,0)),1,1,2,3,3,9,4,36,5,180,6,1080,0)*F405)</f>
        <v>45</v>
      </c>
      <c r="K405" s="90" t="str">
        <f t="array" ref="K405">IF(G405="","",INDEX(Herbs!$E:$E,MATCH(G405,Herbs!$B:$B,0)))</f>
        <v>Detoxing</v>
      </c>
      <c r="L405" s="89"/>
      <c r="M405" s="91"/>
      <c r="N405" s="88" t="str">
        <f t="array" ref="N405">IF(M405="","",INDEX(Herbs!$J:$J,MATCH(M405,Herbs!$B:$B,0)))</f>
        <v/>
      </c>
      <c r="O405" s="88">
        <f t="array" ref="O405">IF(M405:M632="",0, INDEX(Herbs!A:A,MATCH(M405,Herbs!B:B,0)))</f>
        <v>0</v>
      </c>
      <c r="P405" s="89" t="str">
        <f t="array" ref="P405">IF(M405="","", SWITCH(INDEX(Herbs!$A:$A,MATCH(M405,Herbs!$B:$B,0)),1,1,2,3,3,9,4,36,5,180,6,1080,0)*L405)</f>
        <v/>
      </c>
      <c r="Q405" s="90" t="str">
        <f t="array" ref="Q405">IF(M405="","",INDEX(Herbs!$E:$E,MATCH(M405,Herbs!$B:$B,0)))</f>
        <v/>
      </c>
      <c r="R405" s="89"/>
      <c r="S405" s="91"/>
      <c r="T405" s="88" t="str">
        <f t="array" ref="T405">IF(S405="","",INDEX(Herbs!$J:$J,MATCH(S405,Herbs!$B:$B,0)))</f>
        <v/>
      </c>
      <c r="U405" s="88">
        <f t="array" ref="U405">IF(S405:S632="",0, INDEX(Herbs!A:A,MATCH(S405,Herbs!B:B,0)))</f>
        <v>0</v>
      </c>
      <c r="V405" s="89" t="str">
        <f t="array" ref="V405">IF(S405="","", SWITCH(INDEX(Herbs!$A:$A,MATCH(S405,Herbs!$B:$B,0)),1,1,2,3,3,9,4,36,5,180,6,1080,0)*R405)</f>
        <v/>
      </c>
      <c r="W405" s="90" t="str">
        <f t="array" ref="W405">IF(S405="","",INDEX(Herbs!$E:$E,MATCH(S405,Herbs!$B:$B,0)))</f>
        <v/>
      </c>
    </row>
    <row r="406" ht="41.25" customHeight="1">
      <c r="C406" s="75"/>
      <c r="D406" s="85" t="str">
        <f>C403</f>
        <v>Expert Purity Elixir</v>
      </c>
      <c r="E406" s="73" t="s">
        <v>325</v>
      </c>
      <c r="F406" s="89"/>
      <c r="G406" s="91"/>
      <c r="H406" s="88" t="str">
        <f t="array" ref="H406">IF(G406="","",INDEX(Herbs!$J:$J,MATCH(G406,Herbs!$B:$B,0)))</f>
        <v/>
      </c>
      <c r="I406" s="13">
        <f t="array" ref="I406">IF(G406:G632="",0, INDEX(Herbs!A:A,MATCH(G406,Herbs!B:B,0)))</f>
        <v>0</v>
      </c>
      <c r="J406" s="89" t="str">
        <f t="array" ref="J406">IF(G406="","", SWITCH(INDEX(Herbs!$A:$A,MATCH(G406,Herbs!$B:$B,0)),1,1,2,3,3,9,4,36,5,180,6,1080,0)*F406)</f>
        <v/>
      </c>
      <c r="K406" s="90" t="str">
        <f t="array" ref="K406">IF(G406="","",INDEX(Herbs!$E:$E,MATCH(G406,Herbs!$B:$B,0)))</f>
        <v/>
      </c>
      <c r="L406" s="89"/>
      <c r="M406" s="91"/>
      <c r="N406" s="88" t="str">
        <f t="array" ref="N406">IF(M406="","",INDEX(Herbs!$J:$J,MATCH(M406,Herbs!$B:$B,0)))</f>
        <v/>
      </c>
      <c r="O406" s="88">
        <f t="array" ref="O406">IF(M406:M632="",0, INDEX(Herbs!A:A,MATCH(M406,Herbs!B:B,0)))</f>
        <v>0</v>
      </c>
      <c r="P406" s="89" t="str">
        <f t="array" ref="P406">IF(M406="","", SWITCH(INDEX(Herbs!$A:$A,MATCH(M406,Herbs!$B:$B,0)),1,1,2,3,3,9,4,36,5,180,6,1080,0)*L406)</f>
        <v/>
      </c>
      <c r="Q406" s="90" t="str">
        <f t="array" ref="Q406">IF(M406="","",INDEX(Herbs!$E:$E,MATCH(M406,Herbs!$B:$B,0)))</f>
        <v/>
      </c>
      <c r="R406" s="89"/>
      <c r="S406" s="91"/>
      <c r="T406" s="88" t="str">
        <f t="array" ref="T406">IF(S406="","",INDEX(Herbs!$J:$J,MATCH(S406,Herbs!$B:$B,0)))</f>
        <v/>
      </c>
      <c r="U406" s="88">
        <f t="array" ref="U406">IF(S406:S632="",0, INDEX(Herbs!A:A,MATCH(S406,Herbs!B:B,0)))</f>
        <v>0</v>
      </c>
      <c r="V406" s="89" t="str">
        <f t="array" ref="V406">IF(S406="","", SWITCH(INDEX(Herbs!$A:$A,MATCH(S406,Herbs!$B:$B,0)),1,1,2,3,3,9,4,36,5,180,6,1080,0)*R406)</f>
        <v/>
      </c>
      <c r="W406" s="90" t="str">
        <f t="array" ref="W406">IF(S406="","",INDEX(Herbs!$E:$E,MATCH(S406,Herbs!$B:$B,0)))</f>
        <v/>
      </c>
    </row>
    <row r="407" ht="41.25" customHeight="1">
      <c r="A407" s="92"/>
      <c r="B407" s="92"/>
      <c r="C407" s="93"/>
      <c r="D407" s="94" t="str">
        <f>C403</f>
        <v>Expert Purity Elixir</v>
      </c>
      <c r="E407" s="95" t="s">
        <v>326</v>
      </c>
      <c r="F407" s="96">
        <v>1.0</v>
      </c>
      <c r="G407" s="97" t="s">
        <v>342</v>
      </c>
      <c r="H407" s="98" t="str">
        <f t="array" ref="H407">IF(G407="","",INDEX(Herbs!$J:$J,MATCH(G407,Herbs!$B:$B,0)))</f>
        <v/>
      </c>
      <c r="I407" s="99">
        <f t="array" ref="I407">IF(G407:G632="",0, INDEX(Herbs!A:A,MATCH(G407,Herbs!B:B,0)))</f>
        <v>2</v>
      </c>
      <c r="J407" s="100">
        <f t="array" ref="J407">IF(G407="","", SWITCH(INDEX(Herbs!$A:$A,MATCH(G407,Herbs!$B:$B,0)),1,1,2,3,3,9,4,36,5,180,6,1080,0)*F407)</f>
        <v>3</v>
      </c>
      <c r="K407" s="101" t="str">
        <f t="array" ref="K407">IF(G407="","",INDEX(Herbs!$G:$G,MATCH(G407,Herbs!$B:$B,0)))</f>
        <v>Heat</v>
      </c>
      <c r="L407" s="100"/>
      <c r="M407" s="97"/>
      <c r="N407" s="98" t="str">
        <f t="array" ref="N407">IF(M407="","",INDEX(Herbs!$J:$J,MATCH(M407,Herbs!$B:$B,0)))</f>
        <v/>
      </c>
      <c r="O407" s="98">
        <f t="array" ref="O407">IF(M407:M632="",0, INDEX(Herbs!A:A,MATCH(M407,Herbs!B:B,0)))</f>
        <v>0</v>
      </c>
      <c r="P407" s="100" t="str">
        <f t="array" ref="P407">IF(M407="","", SWITCH(INDEX(Herbs!$A:$A,MATCH(M407,Herbs!$B:$B,0)),1,1,2,3,3,9,4,36,5,180,6,1080,0)*L407)</f>
        <v/>
      </c>
      <c r="Q407" s="101" t="str">
        <f t="array" ref="Q407">IF(M407="","",INDEX(Herbs!$G:$G,MATCH(M407,Herbs!$B:$B,0)))</f>
        <v/>
      </c>
      <c r="R407" s="100"/>
      <c r="S407" s="97"/>
      <c r="T407" s="98" t="str">
        <f t="array" ref="T407">IF(S407="","",INDEX(Herbs!$J:$J,MATCH(S407,Herbs!$B:$B,0)))</f>
        <v/>
      </c>
      <c r="U407" s="98">
        <f t="array" ref="U407">IF(S407:S632="",0, INDEX(Herbs!A:A,MATCH(S407,Herbs!B:B,0)))</f>
        <v>0</v>
      </c>
      <c r="V407" s="100" t="str">
        <f t="array" ref="V407">IF(S407="","", SWITCH(INDEX(Herbs!$A:$A,MATCH(S407,Herbs!$B:$B,0)),1,1,2,3,3,9,4,36,5,180,6,1080,0)*R407)</f>
        <v/>
      </c>
      <c r="W407" s="101" t="str">
        <f t="array" ref="W407">IF(S407="","",INDEX(Herbs!$G:$G,MATCH(S407,Herbs!$B:$B,0)))</f>
        <v/>
      </c>
    </row>
    <row r="408" ht="41.25" customHeight="1">
      <c r="A408" s="82" t="s">
        <v>245</v>
      </c>
      <c r="B408" s="83">
        <v>5.0</v>
      </c>
      <c r="C408" s="84" t="s">
        <v>251</v>
      </c>
      <c r="D408" s="85" t="str">
        <f>C408</f>
        <v>Master Purity Elixir</v>
      </c>
      <c r="E408" s="85" t="s">
        <v>320</v>
      </c>
      <c r="F408" s="86">
        <v>3.0</v>
      </c>
      <c r="G408" s="87" t="s">
        <v>391</v>
      </c>
      <c r="H408" s="88" t="str">
        <f t="array" ref="H408">IF(G408="","",INDEX(Herbs!$J:$J,MATCH(G408,Herbs!$B:$B,0)))</f>
        <v/>
      </c>
      <c r="I408" s="13">
        <f t="array" ref="I408">IF(G408:G632="",0, INDEX(Herbs!A:A,MATCH(G408,Herbs!B:B,0)))</f>
        <v>4</v>
      </c>
      <c r="J408" s="89">
        <f t="array" ref="J408">IF(G408="","", SWITCH(INDEX(Herbs!$A:$A,MATCH(G408,Herbs!$B:$B,0)),1,1,2,3,3,9,4,36,5,180,6,1080,0)*F408)</f>
        <v>108</v>
      </c>
      <c r="K408" s="90" t="str">
        <f t="array" ref="K408">IF(G408="","",INDEX(Herbs!$C:$C,MATCH(G408,Herbs!$B:$B,0)))</f>
        <v>Purifying</v>
      </c>
      <c r="L408" s="89"/>
      <c r="M408" s="91"/>
      <c r="N408" s="88" t="str">
        <f t="array" ref="N408">IF(M408="","",INDEX(Herbs!$J:$J,MATCH(M408,Herbs!$B:$B,0)))</f>
        <v/>
      </c>
      <c r="O408" s="88">
        <f t="array" ref="O408">IF(M408:M632="",0, INDEX(Herbs!A:A,MATCH(M408,Herbs!B:B,0)))</f>
        <v>0</v>
      </c>
      <c r="P408" s="89" t="str">
        <f t="array" ref="P408">IF(M408="","", SWITCH(INDEX(Herbs!$A:$A,MATCH(M408,Herbs!$B:$B,0)),1,1,2,3,3,9,4,36,5,180,6,1080,0)*L408)</f>
        <v/>
      </c>
      <c r="Q408" s="90" t="str">
        <f t="array" ref="Q408">IF(M408="","",INDEX(Herbs!$C:$C,MATCH(M408,Herbs!$B:$B,0)))</f>
        <v/>
      </c>
      <c r="R408" s="89"/>
      <c r="S408" s="91"/>
      <c r="T408" s="88" t="str">
        <f t="array" ref="T408">IF(S408="","",INDEX(Herbs!$J:$J,MATCH(S408,Herbs!$B:$B,0)))</f>
        <v/>
      </c>
      <c r="U408" s="88">
        <f t="array" ref="U408">IF(S408:S632="",0, INDEX(Herbs!A:A,MATCH(S408,Herbs!B:B,0)))</f>
        <v>0</v>
      </c>
      <c r="V408" s="89" t="str">
        <f t="array" ref="V408">IF(S408="","", SWITCH(INDEX(Herbs!$A:$A,MATCH(S408,Herbs!$B:$B,0)),1,1,2,3,3,9,4,36,5,180,6,1080,0)*R408)</f>
        <v/>
      </c>
      <c r="W408" s="90" t="str">
        <f t="array" ref="W408">IF(S408="","",INDEX(Herbs!$C:$C,MATCH(S408,Herbs!$B:$B,0)))</f>
        <v/>
      </c>
    </row>
    <row r="409" ht="41.25" customHeight="1">
      <c r="C409" s="75"/>
      <c r="D409" s="85" t="str">
        <f>C408</f>
        <v>Master Purity Elixir</v>
      </c>
      <c r="E409" s="85" t="s">
        <v>322</v>
      </c>
      <c r="F409" s="89"/>
      <c r="G409" s="91"/>
      <c r="H409" s="88" t="str">
        <f t="array" ref="H409">IF(G409="","",INDEX(Herbs!$J:$J,MATCH(G409,Herbs!$B:$B,0)))</f>
        <v/>
      </c>
      <c r="I409" s="13">
        <f t="array" ref="I409">IF(G409:G632="",0, INDEX(Herbs!A:A,MATCH(G409,Herbs!B:B,0)))</f>
        <v>0</v>
      </c>
      <c r="J409" s="89" t="str">
        <f t="array" ref="J409">IF(G409="","", SWITCH(INDEX(Herbs!$A:$A,MATCH(G409,Herbs!$B:$B,0)),1,1,2,3,3,9,4,36,5,180,6,1080,0)*F409)</f>
        <v/>
      </c>
      <c r="K409" s="90" t="str">
        <f t="array" ref="K409">IF(G409="","",INDEX(Herbs!$C:$C,MATCH(G409,Herbs!$B:$B,0)))</f>
        <v/>
      </c>
      <c r="L409" s="89"/>
      <c r="M409" s="91"/>
      <c r="N409" s="88" t="str">
        <f t="array" ref="N409">IF(M409="","",INDEX(Herbs!$J:$J,MATCH(M409,Herbs!$B:$B,0)))</f>
        <v/>
      </c>
      <c r="O409" s="88">
        <f t="array" ref="O409">IF(M409:M632="",0, INDEX(Herbs!A:A,MATCH(M409,Herbs!B:B,0)))</f>
        <v>0</v>
      </c>
      <c r="P409" s="89" t="str">
        <f t="array" ref="P409">IF(M409="","", SWITCH(INDEX(Herbs!$A:$A,MATCH(M409,Herbs!$B:$B,0)),1,1,2,3,3,9,4,36,5,180,6,1080,0)*L409)</f>
        <v/>
      </c>
      <c r="Q409" s="90" t="str">
        <f t="array" ref="Q409">IF(M409="","",INDEX(Herbs!$C:$C,MATCH(M409,Herbs!$B:$B,0)))</f>
        <v/>
      </c>
      <c r="R409" s="89"/>
      <c r="S409" s="91"/>
      <c r="T409" s="88" t="str">
        <f t="array" ref="T409">IF(S409="","",INDEX(Herbs!$J:$J,MATCH(S409,Herbs!$B:$B,0)))</f>
        <v/>
      </c>
      <c r="U409" s="88">
        <f t="array" ref="U409">IF(S409:S632="",0, INDEX(Herbs!A:A,MATCH(S409,Herbs!B:B,0)))</f>
        <v>0</v>
      </c>
      <c r="V409" s="89" t="str">
        <f t="array" ref="V409">IF(S409="","", SWITCH(INDEX(Herbs!$A:$A,MATCH(S409,Herbs!$B:$B,0)),1,1,2,3,3,9,4,36,5,180,6,1080,0)*R409)</f>
        <v/>
      </c>
      <c r="W409" s="90" t="str">
        <f t="array" ref="W409">IF(S409="","",INDEX(Herbs!$C:$C,MATCH(S409,Herbs!$B:$B,0)))</f>
        <v/>
      </c>
    </row>
    <row r="410" ht="41.25" customHeight="1">
      <c r="C410" s="75"/>
      <c r="D410" s="85" t="str">
        <f>C408</f>
        <v>Master Purity Elixir</v>
      </c>
      <c r="E410" s="73" t="s">
        <v>323</v>
      </c>
      <c r="F410" s="86">
        <v>3.0</v>
      </c>
      <c r="G410" s="87" t="s">
        <v>426</v>
      </c>
      <c r="H410" s="88" t="str">
        <f t="array" ref="H410">IF(G410="","",INDEX(Herbs!$J:$J,MATCH(G410,Herbs!$B:$B,0)))</f>
        <v/>
      </c>
      <c r="I410" s="13">
        <f t="array" ref="I410">IF(G410:G632="",0, INDEX(Herbs!A:A,MATCH(G410,Herbs!B:B,0)))</f>
        <v>4</v>
      </c>
      <c r="J410" s="89">
        <f t="array" ref="J410">IF(G410="","", SWITCH(INDEX(Herbs!$A:$A,MATCH(G410,Herbs!$B:$B,0)),1,1,2,3,3,9,4,36,5,180,6,1080,0)*F410)</f>
        <v>108</v>
      </c>
      <c r="K410" s="90" t="str">
        <f t="array" ref="K410">IF(G410="","",INDEX(Herbs!$E:$E,MATCH(G410,Herbs!$B:$B,0)))</f>
        <v>Detoxing</v>
      </c>
      <c r="L410" s="89"/>
      <c r="M410" s="91"/>
      <c r="N410" s="88" t="str">
        <f t="array" ref="N410">IF(M410="","",INDEX(Herbs!$J:$J,MATCH(M410,Herbs!$B:$B,0)))</f>
        <v/>
      </c>
      <c r="O410" s="88">
        <f t="array" ref="O410">IF(M410:M632="",0, INDEX(Herbs!A:A,MATCH(M410,Herbs!B:B,0)))</f>
        <v>0</v>
      </c>
      <c r="P410" s="89" t="str">
        <f t="array" ref="P410">IF(M410="","", SWITCH(INDEX(Herbs!$A:$A,MATCH(M410,Herbs!$B:$B,0)),1,1,2,3,3,9,4,36,5,180,6,1080,0)*L410)</f>
        <v/>
      </c>
      <c r="Q410" s="90" t="str">
        <f t="array" ref="Q410">IF(M410="","",INDEX(Herbs!$E:$E,MATCH(M410,Herbs!$B:$B,0)))</f>
        <v/>
      </c>
      <c r="R410" s="89"/>
      <c r="S410" s="91"/>
      <c r="T410" s="88" t="str">
        <f t="array" ref="T410">IF(S410="","",INDEX(Herbs!$J:$J,MATCH(S410,Herbs!$B:$B,0)))</f>
        <v/>
      </c>
      <c r="U410" s="88">
        <f t="array" ref="U410">IF(S410:S632="",0, INDEX(Herbs!A:A,MATCH(S410,Herbs!B:B,0)))</f>
        <v>0</v>
      </c>
      <c r="V410" s="89" t="str">
        <f t="array" ref="V410">IF(S410="","", SWITCH(INDEX(Herbs!$A:$A,MATCH(S410,Herbs!$B:$B,0)),1,1,2,3,3,9,4,36,5,180,6,1080,0)*R410)</f>
        <v/>
      </c>
      <c r="W410" s="90" t="str">
        <f t="array" ref="W410">IF(S410="","",INDEX(Herbs!$E:$E,MATCH(S410,Herbs!$B:$B,0)))</f>
        <v/>
      </c>
    </row>
    <row r="411" ht="41.25" customHeight="1">
      <c r="C411" s="75"/>
      <c r="D411" s="85" t="str">
        <f>C408</f>
        <v>Master Purity Elixir</v>
      </c>
      <c r="E411" s="73" t="s">
        <v>325</v>
      </c>
      <c r="F411" s="89"/>
      <c r="G411" s="91"/>
      <c r="H411" s="88" t="str">
        <f t="array" ref="H411">IF(G411="","",INDEX(Herbs!$J:$J,MATCH(G411,Herbs!$B:$B,0)))</f>
        <v/>
      </c>
      <c r="I411" s="13">
        <f t="array" ref="I411">IF(G411:G632="",0, INDEX(Herbs!A:A,MATCH(G411,Herbs!B:B,0)))</f>
        <v>0</v>
      </c>
      <c r="J411" s="89" t="str">
        <f t="array" ref="J411">IF(G411="","", SWITCH(INDEX(Herbs!$A:$A,MATCH(G411,Herbs!$B:$B,0)),1,1,2,3,3,9,4,36,5,180,6,1080,0)*F411)</f>
        <v/>
      </c>
      <c r="K411" s="90" t="str">
        <f t="array" ref="K411">IF(G411="","",INDEX(Herbs!$E:$E,MATCH(G411,Herbs!$B:$B,0)))</f>
        <v/>
      </c>
      <c r="L411" s="89"/>
      <c r="M411" s="91"/>
      <c r="N411" s="88" t="str">
        <f t="array" ref="N411">IF(M411="","",INDEX(Herbs!$J:$J,MATCH(M411,Herbs!$B:$B,0)))</f>
        <v/>
      </c>
      <c r="O411" s="88">
        <f t="array" ref="O411">IF(M411:M632="",0, INDEX(Herbs!A:A,MATCH(M411,Herbs!B:B,0)))</f>
        <v>0</v>
      </c>
      <c r="P411" s="89" t="str">
        <f t="array" ref="P411">IF(M411="","", SWITCH(INDEX(Herbs!$A:$A,MATCH(M411,Herbs!$B:$B,0)),1,1,2,3,3,9,4,36,5,180,6,1080,0)*L411)</f>
        <v/>
      </c>
      <c r="Q411" s="90" t="str">
        <f t="array" ref="Q411">IF(M411="","",INDEX(Herbs!$E:$E,MATCH(M411,Herbs!$B:$B,0)))</f>
        <v/>
      </c>
      <c r="R411" s="89"/>
      <c r="S411" s="91"/>
      <c r="T411" s="88" t="str">
        <f t="array" ref="T411">IF(S411="","",INDEX(Herbs!$J:$J,MATCH(S411,Herbs!$B:$B,0)))</f>
        <v/>
      </c>
      <c r="U411" s="88">
        <f t="array" ref="U411">IF(S411:S632="",0, INDEX(Herbs!A:A,MATCH(S411,Herbs!B:B,0)))</f>
        <v>0</v>
      </c>
      <c r="V411" s="89" t="str">
        <f t="array" ref="V411">IF(S411="","", SWITCH(INDEX(Herbs!$A:$A,MATCH(S411,Herbs!$B:$B,0)),1,1,2,3,3,9,4,36,5,180,6,1080,0)*R411)</f>
        <v/>
      </c>
      <c r="W411" s="90" t="str">
        <f t="array" ref="W411">IF(S411="","",INDEX(Herbs!$E:$E,MATCH(S411,Herbs!$B:$B,0)))</f>
        <v/>
      </c>
    </row>
    <row r="412" ht="41.25" customHeight="1">
      <c r="A412" s="92"/>
      <c r="B412" s="92"/>
      <c r="C412" s="93"/>
      <c r="D412" s="94" t="str">
        <f>C408</f>
        <v>Master Purity Elixir</v>
      </c>
      <c r="E412" s="95" t="s">
        <v>326</v>
      </c>
      <c r="F412" s="96">
        <v>1.0</v>
      </c>
      <c r="G412" s="97" t="s">
        <v>427</v>
      </c>
      <c r="H412" s="98" t="str">
        <f t="array" ref="H412">IF(G412="","",INDEX(Herbs!$J:$J,MATCH(G412,Herbs!$B:$B,0)))</f>
        <v/>
      </c>
      <c r="I412" s="99">
        <f t="array" ref="I412">IF(G412:G632="",0, INDEX(Herbs!A:A,MATCH(G412,Herbs!B:B,0)))</f>
        <v>4</v>
      </c>
      <c r="J412" s="100">
        <f t="array" ref="J412">IF(G412="","", SWITCH(INDEX(Herbs!$A:$A,MATCH(G412,Herbs!$B:$B,0)),1,1,2,3,3,9,4,36,5,180,6,1080,0)*F412)</f>
        <v>36</v>
      </c>
      <c r="K412" s="101" t="str">
        <f t="array" ref="K412">IF(G412="","",INDEX(Herbs!$G:$G,MATCH(G412,Herbs!$B:$B,0)))</f>
        <v>Cold</v>
      </c>
      <c r="L412" s="100"/>
      <c r="M412" s="97"/>
      <c r="N412" s="98" t="str">
        <f t="array" ref="N412">IF(M412="","",INDEX(Herbs!$J:$J,MATCH(M412,Herbs!$B:$B,0)))</f>
        <v/>
      </c>
      <c r="O412" s="98">
        <f t="array" ref="O412">IF(M412:M632="",0, INDEX(Herbs!A:A,MATCH(M412,Herbs!B:B,0)))</f>
        <v>0</v>
      </c>
      <c r="P412" s="100" t="str">
        <f t="array" ref="P412">IF(M412="","", SWITCH(INDEX(Herbs!$A:$A,MATCH(M412,Herbs!$B:$B,0)),1,1,2,3,3,9,4,36,5,180,6,1080,0)*L412)</f>
        <v/>
      </c>
      <c r="Q412" s="101" t="str">
        <f t="array" ref="Q412">IF(M412="","",INDEX(Herbs!$G:$G,MATCH(M412,Herbs!$B:$B,0)))</f>
        <v/>
      </c>
      <c r="R412" s="100"/>
      <c r="S412" s="97"/>
      <c r="T412" s="98" t="str">
        <f t="array" ref="T412">IF(S412="","",INDEX(Herbs!$J:$J,MATCH(S412,Herbs!$B:$B,0)))</f>
        <v/>
      </c>
      <c r="U412" s="98">
        <f t="array" ref="U412">IF(S412:S632="",0, INDEX(Herbs!A:A,MATCH(S412,Herbs!B:B,0)))</f>
        <v>0</v>
      </c>
      <c r="V412" s="100" t="str">
        <f t="array" ref="V412">IF(S412="","", SWITCH(INDEX(Herbs!$A:$A,MATCH(S412,Herbs!$B:$B,0)),1,1,2,3,3,9,4,36,5,180,6,1080,0)*R412)</f>
        <v/>
      </c>
      <c r="W412" s="101" t="str">
        <f t="array" ref="W412">IF(S412="","",INDEX(Herbs!$G:$G,MATCH(S412,Herbs!$B:$B,0)))</f>
        <v/>
      </c>
    </row>
    <row r="413" ht="41.25" customHeight="1">
      <c r="A413" s="82" t="s">
        <v>245</v>
      </c>
      <c r="B413" s="83">
        <v>6.0</v>
      </c>
      <c r="C413" s="84" t="s">
        <v>253</v>
      </c>
      <c r="D413" s="85" t="str">
        <f>C413</f>
        <v>Divine Purity Elixir</v>
      </c>
      <c r="E413" s="85" t="s">
        <v>320</v>
      </c>
      <c r="F413" s="86">
        <v>1.0</v>
      </c>
      <c r="G413" s="87" t="s">
        <v>428</v>
      </c>
      <c r="H413" s="88" t="str">
        <f t="array" ref="H413">IF(G413="","",INDEX(Herbs!$J:$J,MATCH(G413,Herbs!$B:$B,0)))</f>
        <v/>
      </c>
      <c r="I413" s="13">
        <f t="array" ref="I413">IF(G413:G632="",0, INDEX(Herbs!A:A,MATCH(G413,Herbs!B:B,0)))</f>
        <v>5</v>
      </c>
      <c r="J413" s="89">
        <f t="array" ref="J413">IF(G413="","", SWITCH(INDEX(Herbs!$A:$A,MATCH(G413,Herbs!$B:$B,0)),1,1,2,3,3,9,4,36,5,180,6,1080,0)*F413)</f>
        <v>180</v>
      </c>
      <c r="K413" s="90" t="str">
        <f t="array" ref="K413">IF(G413="","",INDEX(Herbs!$C:$C,MATCH(G413,Herbs!$B:$B,0)))</f>
        <v>Purifying</v>
      </c>
      <c r="L413" s="89"/>
      <c r="M413" s="91"/>
      <c r="N413" s="88" t="str">
        <f t="array" ref="N413">IF(M413="","",INDEX(Herbs!$J:$J,MATCH(M413,Herbs!$B:$B,0)))</f>
        <v/>
      </c>
      <c r="O413" s="88">
        <f t="array" ref="O413">IF(M413:M632="",0, INDEX(Herbs!A:A,MATCH(M413,Herbs!B:B,0)))</f>
        <v>0</v>
      </c>
      <c r="P413" s="89" t="str">
        <f t="array" ref="P413">IF(M413="","", SWITCH(INDEX(Herbs!$A:$A,MATCH(M413,Herbs!$B:$B,0)),1,1,2,3,3,9,4,36,5,180,6,1080,0)*L413)</f>
        <v/>
      </c>
      <c r="Q413" s="90" t="str">
        <f t="array" ref="Q413">IF(M413="","",INDEX(Herbs!$C:$C,MATCH(M413,Herbs!$B:$B,0)))</f>
        <v/>
      </c>
      <c r="R413" s="89"/>
      <c r="S413" s="91"/>
      <c r="T413" s="88" t="str">
        <f t="array" ref="T413">IF(S413="","",INDEX(Herbs!$J:$J,MATCH(S413,Herbs!$B:$B,0)))</f>
        <v/>
      </c>
      <c r="U413" s="88">
        <f t="array" ref="U413">IF(S413:S632="",0, INDEX(Herbs!A:A,MATCH(S413,Herbs!B:B,0)))</f>
        <v>0</v>
      </c>
      <c r="V413" s="89" t="str">
        <f t="array" ref="V413">IF(S413="","", SWITCH(INDEX(Herbs!$A:$A,MATCH(S413,Herbs!$B:$B,0)),1,1,2,3,3,9,4,36,5,180,6,1080,0)*R413)</f>
        <v/>
      </c>
      <c r="W413" s="90" t="str">
        <f t="array" ref="W413">IF(S413="","",INDEX(Herbs!$C:$C,MATCH(S413,Herbs!$B:$B,0)))</f>
        <v/>
      </c>
    </row>
    <row r="414" ht="41.25" customHeight="1">
      <c r="C414" s="75"/>
      <c r="D414" s="85" t="str">
        <f>C413</f>
        <v>Divine Purity Elixir</v>
      </c>
      <c r="E414" s="85" t="s">
        <v>322</v>
      </c>
      <c r="F414" s="89"/>
      <c r="G414" s="91"/>
      <c r="H414" s="88" t="str">
        <f t="array" ref="H414">IF(G414="","",INDEX(Herbs!$J:$J,MATCH(G414,Herbs!$B:$B,0)))</f>
        <v/>
      </c>
      <c r="I414" s="13">
        <f t="array" ref="I414">IF(G414:G632="",0, INDEX(Herbs!A:A,MATCH(G414,Herbs!B:B,0)))</f>
        <v>0</v>
      </c>
      <c r="J414" s="89" t="str">
        <f t="array" ref="J414">IF(G414="","", SWITCH(INDEX(Herbs!$A:$A,MATCH(G414,Herbs!$B:$B,0)),1,1,2,3,3,9,4,36,5,180,6,1080,0)*F414)</f>
        <v/>
      </c>
      <c r="K414" s="90" t="str">
        <f t="array" ref="K414">IF(G414="","",INDEX(Herbs!$C:$C,MATCH(G414,Herbs!$B:$B,0)))</f>
        <v/>
      </c>
      <c r="L414" s="89"/>
      <c r="M414" s="91"/>
      <c r="N414" s="88" t="str">
        <f t="array" ref="N414">IF(M414="","",INDEX(Herbs!$J:$J,MATCH(M414,Herbs!$B:$B,0)))</f>
        <v/>
      </c>
      <c r="O414" s="88">
        <f t="array" ref="O414">IF(M414:M632="",0, INDEX(Herbs!A:A,MATCH(M414,Herbs!B:B,0)))</f>
        <v>0</v>
      </c>
      <c r="P414" s="89" t="str">
        <f t="array" ref="P414">IF(M414="","", SWITCH(INDEX(Herbs!$A:$A,MATCH(M414,Herbs!$B:$B,0)),1,1,2,3,3,9,4,36,5,180,6,1080,0)*L414)</f>
        <v/>
      </c>
      <c r="Q414" s="90" t="str">
        <f t="array" ref="Q414">IF(M414="","",INDEX(Herbs!$C:$C,MATCH(M414,Herbs!$B:$B,0)))</f>
        <v/>
      </c>
      <c r="R414" s="89"/>
      <c r="S414" s="91"/>
      <c r="T414" s="88" t="str">
        <f t="array" ref="T414">IF(S414="","",INDEX(Herbs!$J:$J,MATCH(S414,Herbs!$B:$B,0)))</f>
        <v/>
      </c>
      <c r="U414" s="88">
        <f t="array" ref="U414">IF(S414:S632="",0, INDEX(Herbs!A:A,MATCH(S414,Herbs!B:B,0)))</f>
        <v>0</v>
      </c>
      <c r="V414" s="89" t="str">
        <f t="array" ref="V414">IF(S414="","", SWITCH(INDEX(Herbs!$A:$A,MATCH(S414,Herbs!$B:$B,0)),1,1,2,3,3,9,4,36,5,180,6,1080,0)*R414)</f>
        <v/>
      </c>
      <c r="W414" s="90" t="str">
        <f t="array" ref="W414">IF(S414="","",INDEX(Herbs!$C:$C,MATCH(S414,Herbs!$B:$B,0)))</f>
        <v/>
      </c>
    </row>
    <row r="415" ht="41.25" customHeight="1">
      <c r="C415" s="75"/>
      <c r="D415" s="85" t="str">
        <f>C413</f>
        <v>Divine Purity Elixir</v>
      </c>
      <c r="E415" s="73" t="s">
        <v>323</v>
      </c>
      <c r="F415" s="86">
        <v>7.0</v>
      </c>
      <c r="G415" s="87" t="s">
        <v>426</v>
      </c>
      <c r="H415" s="88" t="str">
        <f t="array" ref="H415">IF(G415="","",INDEX(Herbs!$J:$J,MATCH(G415,Herbs!$B:$B,0)))</f>
        <v/>
      </c>
      <c r="I415" s="13">
        <f t="array" ref="I415">IF(G415:G632="",0, INDEX(Herbs!A:A,MATCH(G415,Herbs!B:B,0)))</f>
        <v>4</v>
      </c>
      <c r="J415" s="89">
        <f t="array" ref="J415">IF(G415="","", SWITCH(INDEX(Herbs!$A:$A,MATCH(G415,Herbs!$B:$B,0)),1,1,2,3,3,9,4,36,5,180,6,1080,0)*F415)</f>
        <v>252</v>
      </c>
      <c r="K415" s="90" t="str">
        <f t="array" ref="K415">IF(G415="","",INDEX(Herbs!$E:$E,MATCH(G415,Herbs!$B:$B,0)))</f>
        <v>Detoxing</v>
      </c>
      <c r="L415" s="89"/>
      <c r="M415" s="91"/>
      <c r="N415" s="88" t="str">
        <f t="array" ref="N415">IF(M415="","",INDEX(Herbs!$J:$J,MATCH(M415,Herbs!$B:$B,0)))</f>
        <v/>
      </c>
      <c r="O415" s="88">
        <f t="array" ref="O415">IF(M415:M632="",0, INDEX(Herbs!A:A,MATCH(M415,Herbs!B:B,0)))</f>
        <v>0</v>
      </c>
      <c r="P415" s="89" t="str">
        <f t="array" ref="P415">IF(M415="","", SWITCH(INDEX(Herbs!$A:$A,MATCH(M415,Herbs!$B:$B,0)),1,1,2,3,3,9,4,36,5,180,6,1080,0)*L415)</f>
        <v/>
      </c>
      <c r="Q415" s="90" t="str">
        <f t="array" ref="Q415">IF(M415="","",INDEX(Herbs!$E:$E,MATCH(M415,Herbs!$B:$B,0)))</f>
        <v/>
      </c>
      <c r="R415" s="89"/>
      <c r="S415" s="91"/>
      <c r="T415" s="88" t="str">
        <f t="array" ref="T415">IF(S415="","",INDEX(Herbs!$J:$J,MATCH(S415,Herbs!$B:$B,0)))</f>
        <v/>
      </c>
      <c r="U415" s="88">
        <f t="array" ref="U415">IF(S415:S632="",0, INDEX(Herbs!A:A,MATCH(S415,Herbs!B:B,0)))</f>
        <v>0</v>
      </c>
      <c r="V415" s="89" t="str">
        <f t="array" ref="V415">IF(S415="","", SWITCH(INDEX(Herbs!$A:$A,MATCH(S415,Herbs!$B:$B,0)),1,1,2,3,3,9,4,36,5,180,6,1080,0)*R415)</f>
        <v/>
      </c>
      <c r="W415" s="90" t="str">
        <f t="array" ref="W415">IF(S415="","",INDEX(Herbs!$E:$E,MATCH(S415,Herbs!$B:$B,0)))</f>
        <v/>
      </c>
    </row>
    <row r="416" ht="41.25" customHeight="1">
      <c r="C416" s="75"/>
      <c r="D416" s="85" t="str">
        <f>C413</f>
        <v>Divine Purity Elixir</v>
      </c>
      <c r="E416" s="73" t="s">
        <v>325</v>
      </c>
      <c r="F416" s="89"/>
      <c r="G416" s="91"/>
      <c r="H416" s="88" t="str">
        <f t="array" ref="H416">IF(G416="","",INDEX(Herbs!$J:$J,MATCH(G416,Herbs!$B:$B,0)))</f>
        <v/>
      </c>
      <c r="I416" s="13">
        <f t="array" ref="I416">IF(G416:G632="",0, INDEX(Herbs!A:A,MATCH(G416,Herbs!B:B,0)))</f>
        <v>0</v>
      </c>
      <c r="J416" s="89" t="str">
        <f t="array" ref="J416">IF(G416="","", SWITCH(INDEX(Herbs!$A:$A,MATCH(G416,Herbs!$B:$B,0)),1,1,2,3,3,9,4,36,5,180,6,1080,0)*F416)</f>
        <v/>
      </c>
      <c r="K416" s="90" t="str">
        <f t="array" ref="K416">IF(G416="","",INDEX(Herbs!$E:$E,MATCH(G416,Herbs!$B:$B,0)))</f>
        <v/>
      </c>
      <c r="L416" s="89"/>
      <c r="M416" s="91"/>
      <c r="N416" s="88" t="str">
        <f t="array" ref="N416">IF(M416="","",INDEX(Herbs!$J:$J,MATCH(M416,Herbs!$B:$B,0)))</f>
        <v/>
      </c>
      <c r="O416" s="88">
        <f t="array" ref="O416">IF(M416:M632="",0, INDEX(Herbs!A:A,MATCH(M416,Herbs!B:B,0)))</f>
        <v>0</v>
      </c>
      <c r="P416" s="89" t="str">
        <f t="array" ref="P416">IF(M416="","", SWITCH(INDEX(Herbs!$A:$A,MATCH(M416,Herbs!$B:$B,0)),1,1,2,3,3,9,4,36,5,180,6,1080,0)*L416)</f>
        <v/>
      </c>
      <c r="Q416" s="90" t="str">
        <f t="array" ref="Q416">IF(M416="","",INDEX(Herbs!$E:$E,MATCH(M416,Herbs!$B:$B,0)))</f>
        <v/>
      </c>
      <c r="R416" s="89"/>
      <c r="S416" s="91"/>
      <c r="T416" s="88" t="str">
        <f t="array" ref="T416">IF(S416="","",INDEX(Herbs!$J:$J,MATCH(S416,Herbs!$B:$B,0)))</f>
        <v/>
      </c>
      <c r="U416" s="88">
        <f t="array" ref="U416">IF(S416:S632="",0, INDEX(Herbs!A:A,MATCH(S416,Herbs!B:B,0)))</f>
        <v>0</v>
      </c>
      <c r="V416" s="89" t="str">
        <f t="array" ref="V416">IF(S416="","", SWITCH(INDEX(Herbs!$A:$A,MATCH(S416,Herbs!$B:$B,0)),1,1,2,3,3,9,4,36,5,180,6,1080,0)*R416)</f>
        <v/>
      </c>
      <c r="W416" s="90" t="str">
        <f t="array" ref="W416">IF(S416="","",INDEX(Herbs!$E:$E,MATCH(S416,Herbs!$B:$B,0)))</f>
        <v/>
      </c>
    </row>
    <row r="417" ht="41.25" customHeight="1">
      <c r="A417" s="92"/>
      <c r="B417" s="92"/>
      <c r="C417" s="93"/>
      <c r="D417" s="94" t="str">
        <f>C413</f>
        <v>Divine Purity Elixir</v>
      </c>
      <c r="E417" s="95" t="s">
        <v>326</v>
      </c>
      <c r="F417" s="96">
        <v>1.0</v>
      </c>
      <c r="G417" s="97" t="s">
        <v>418</v>
      </c>
      <c r="H417" s="98" t="str">
        <f t="array" ref="H417">IF(G417="","",INDEX(Herbs!$J:$J,MATCH(G417,Herbs!$B:$B,0)))</f>
        <v/>
      </c>
      <c r="I417" s="99">
        <f t="array" ref="I417">IF(G417:G632="",0, INDEX(Herbs!A:A,MATCH(G417,Herbs!B:B,0)))</f>
        <v>4</v>
      </c>
      <c r="J417" s="100">
        <f t="array" ref="J417">IF(G417="","", SWITCH(INDEX(Herbs!$A:$A,MATCH(G417,Herbs!$B:$B,0)),1,1,2,3,3,9,4,36,5,180,6,1080,0)*F417)</f>
        <v>36</v>
      </c>
      <c r="K417" s="101" t="str">
        <f t="array" ref="K417">IF(G417="","",INDEX(Herbs!$G:$G,MATCH(G417,Herbs!$B:$B,0)))</f>
        <v>Cold</v>
      </c>
      <c r="L417" s="100"/>
      <c r="M417" s="97"/>
      <c r="N417" s="98" t="str">
        <f t="array" ref="N417">IF(M417="","",INDEX(Herbs!$J:$J,MATCH(M417,Herbs!$B:$B,0)))</f>
        <v/>
      </c>
      <c r="O417" s="98">
        <f t="array" ref="O417">IF(M417:M632="",0, INDEX(Herbs!A:A,MATCH(M417,Herbs!B:B,0)))</f>
        <v>0</v>
      </c>
      <c r="P417" s="100" t="str">
        <f t="array" ref="P417">IF(M417="","", SWITCH(INDEX(Herbs!$A:$A,MATCH(M417,Herbs!$B:$B,0)),1,1,2,3,3,9,4,36,5,180,6,1080,0)*L417)</f>
        <v/>
      </c>
      <c r="Q417" s="101" t="str">
        <f t="array" ref="Q417">IF(M417="","",INDEX(Herbs!$G:$G,MATCH(M417,Herbs!$B:$B,0)))</f>
        <v/>
      </c>
      <c r="R417" s="100"/>
      <c r="S417" s="97"/>
      <c r="T417" s="98" t="str">
        <f t="array" ref="T417">IF(S417="","",INDEX(Herbs!$J:$J,MATCH(S417,Herbs!$B:$B,0)))</f>
        <v/>
      </c>
      <c r="U417" s="98">
        <f t="array" ref="U417">IF(S417:S632="",0, INDEX(Herbs!A:A,MATCH(S417,Herbs!B:B,0)))</f>
        <v>0</v>
      </c>
      <c r="V417" s="100" t="str">
        <f t="array" ref="V417">IF(S417="","", SWITCH(INDEX(Herbs!$A:$A,MATCH(S417,Herbs!$B:$B,0)),1,1,2,3,3,9,4,36,5,180,6,1080,0)*R417)</f>
        <v/>
      </c>
      <c r="W417" s="101" t="str">
        <f t="array" ref="W417">IF(S417="","",INDEX(Herbs!$G:$G,MATCH(S417,Herbs!$B:$B,0)))</f>
        <v/>
      </c>
    </row>
    <row r="418" ht="41.25" customHeight="1">
      <c r="A418" s="82" t="s">
        <v>304</v>
      </c>
      <c r="B418" s="83">
        <v>3.0</v>
      </c>
      <c r="C418" s="84" t="s">
        <v>303</v>
      </c>
      <c r="D418" s="85" t="str">
        <f>C418</f>
        <v>Speed Spark Elixir</v>
      </c>
      <c r="E418" s="85" t="s">
        <v>320</v>
      </c>
      <c r="F418" s="86">
        <v>3.0</v>
      </c>
      <c r="G418" s="87" t="s">
        <v>364</v>
      </c>
      <c r="H418" s="88" t="str">
        <f t="array" ref="H418">IF(G418="","",INDEX(Herbs!$J:$J,MATCH(G418,Herbs!$B:$B,0)))</f>
        <v/>
      </c>
      <c r="I418" s="13">
        <f t="array" ref="I418">IF(G418:G632="",0, INDEX(Herbs!A:A,MATCH(G418,Herbs!B:B,0)))</f>
        <v>3</v>
      </c>
      <c r="J418" s="89">
        <f t="array" ref="J418">IF(G418="","", SWITCH(INDEX(Herbs!$A:$A,MATCH(G418,Herbs!$B:$B,0)),1,1,2,3,3,9,4,36,5,180,6,1080,0)*F418)</f>
        <v>27</v>
      </c>
      <c r="K418" s="90" t="str">
        <f t="array" ref="K418">IF(G418="","",INDEX(Herbs!$C:$C,MATCH(G418,Herbs!$B:$B,0)))</f>
        <v>Coalescing</v>
      </c>
      <c r="L418" s="89"/>
      <c r="M418" s="91"/>
      <c r="N418" s="88" t="str">
        <f t="array" ref="N418">IF(M418="","",INDEX(Herbs!$J:$J,MATCH(M418,Herbs!$B:$B,0)))</f>
        <v/>
      </c>
      <c r="O418" s="88">
        <f t="array" ref="O418">IF(M418:M632="",0, INDEX(Herbs!A:A,MATCH(M418,Herbs!B:B,0)))</f>
        <v>0</v>
      </c>
      <c r="P418" s="89" t="str">
        <f t="array" ref="P418">IF(M418="","", SWITCH(INDEX(Herbs!$A:$A,MATCH(M418,Herbs!$B:$B,0)),1,1,2,3,3,9,4,36,5,180,6,1080,0)*L418)</f>
        <v/>
      </c>
      <c r="Q418" s="90" t="str">
        <f t="array" ref="Q418">IF(M418="","",INDEX(Herbs!$C:$C,MATCH(M418,Herbs!$B:$B,0)))</f>
        <v/>
      </c>
      <c r="R418" s="89"/>
      <c r="S418" s="91"/>
      <c r="T418" s="88" t="str">
        <f t="array" ref="T418">IF(S418="","",INDEX(Herbs!$J:$J,MATCH(S418,Herbs!$B:$B,0)))</f>
        <v/>
      </c>
      <c r="U418" s="88">
        <f t="array" ref="U418">IF(S418:S632="",0, INDEX(Herbs!A:A,MATCH(S418,Herbs!B:B,0)))</f>
        <v>0</v>
      </c>
      <c r="V418" s="89" t="str">
        <f t="array" ref="V418">IF(S418="","", SWITCH(INDEX(Herbs!$A:$A,MATCH(S418,Herbs!$B:$B,0)),1,1,2,3,3,9,4,36,5,180,6,1080,0)*R418)</f>
        <v/>
      </c>
      <c r="W418" s="90" t="str">
        <f t="array" ref="W418">IF(S418="","",INDEX(Herbs!$C:$C,MATCH(S418,Herbs!$B:$B,0)))</f>
        <v/>
      </c>
    </row>
    <row r="419" ht="41.25" customHeight="1">
      <c r="C419" s="75"/>
      <c r="D419" s="85" t="str">
        <f>C418</f>
        <v>Speed Spark Elixir</v>
      </c>
      <c r="E419" s="85" t="s">
        <v>322</v>
      </c>
      <c r="F419" s="89"/>
      <c r="G419" s="91"/>
      <c r="H419" s="88" t="str">
        <f t="array" ref="H419">IF(G419="","",INDEX(Herbs!$J:$J,MATCH(G419,Herbs!$B:$B,0)))</f>
        <v/>
      </c>
      <c r="I419" s="13">
        <f t="array" ref="I419">IF(G419:G632="",0, INDEX(Herbs!A:A,MATCH(G419,Herbs!B:B,0)))</f>
        <v>0</v>
      </c>
      <c r="J419" s="89" t="str">
        <f t="array" ref="J419">IF(G419="","", SWITCH(INDEX(Herbs!$A:$A,MATCH(G419,Herbs!$B:$B,0)),1,1,2,3,3,9,4,36,5,180,6,1080,0)*F419)</f>
        <v/>
      </c>
      <c r="K419" s="90" t="str">
        <f t="array" ref="K419">IF(G419="","",INDEX(Herbs!$C:$C,MATCH(G419,Herbs!$B:$B,0)))</f>
        <v/>
      </c>
      <c r="L419" s="89"/>
      <c r="M419" s="91"/>
      <c r="N419" s="88" t="str">
        <f t="array" ref="N419">IF(M419="","",INDEX(Herbs!$J:$J,MATCH(M419,Herbs!$B:$B,0)))</f>
        <v/>
      </c>
      <c r="O419" s="88">
        <f t="array" ref="O419">IF(M419:M632="",0, INDEX(Herbs!A:A,MATCH(M419,Herbs!B:B,0)))</f>
        <v>0</v>
      </c>
      <c r="P419" s="89" t="str">
        <f t="array" ref="P419">IF(M419="","", SWITCH(INDEX(Herbs!$A:$A,MATCH(M419,Herbs!$B:$B,0)),1,1,2,3,3,9,4,36,5,180,6,1080,0)*L419)</f>
        <v/>
      </c>
      <c r="Q419" s="90" t="str">
        <f t="array" ref="Q419">IF(M419="","",INDEX(Herbs!$C:$C,MATCH(M419,Herbs!$B:$B,0)))</f>
        <v/>
      </c>
      <c r="R419" s="89"/>
      <c r="S419" s="91"/>
      <c r="T419" s="88" t="str">
        <f t="array" ref="T419">IF(S419="","",INDEX(Herbs!$J:$J,MATCH(S419,Herbs!$B:$B,0)))</f>
        <v/>
      </c>
      <c r="U419" s="88">
        <f t="array" ref="U419">IF(S419:S632="",0, INDEX(Herbs!A:A,MATCH(S419,Herbs!B:B,0)))</f>
        <v>0</v>
      </c>
      <c r="V419" s="89" t="str">
        <f t="array" ref="V419">IF(S419="","", SWITCH(INDEX(Herbs!$A:$A,MATCH(S419,Herbs!$B:$B,0)),1,1,2,3,3,9,4,36,5,180,6,1080,0)*R419)</f>
        <v/>
      </c>
      <c r="W419" s="90" t="str">
        <f t="array" ref="W419">IF(S419="","",INDEX(Herbs!$C:$C,MATCH(S419,Herbs!$B:$B,0)))</f>
        <v/>
      </c>
    </row>
    <row r="420" ht="41.25" customHeight="1">
      <c r="C420" s="75"/>
      <c r="D420" s="85" t="str">
        <f>C418</f>
        <v>Speed Spark Elixir</v>
      </c>
      <c r="E420" s="73" t="s">
        <v>323</v>
      </c>
      <c r="F420" s="86">
        <v>2.0</v>
      </c>
      <c r="G420" s="87" t="s">
        <v>435</v>
      </c>
      <c r="H420" s="88" t="str">
        <f t="array" ref="H420">IF(G420="","",INDEX(Herbs!$J:$J,MATCH(G420,Herbs!$B:$B,0)))</f>
        <v/>
      </c>
      <c r="I420" s="13">
        <f t="array" ref="I420">IF(G420:G632="",0, INDEX(Herbs!A:A,MATCH(G420,Herbs!B:B,0)))</f>
        <v>3</v>
      </c>
      <c r="J420" s="89">
        <f t="array" ref="J420">IF(G420="","", SWITCH(INDEX(Herbs!$A:$A,MATCH(G420,Herbs!$B:$B,0)),1,1,2,3,3,9,4,36,5,180,6,1080,0)*F420)</f>
        <v>18</v>
      </c>
      <c r="K420" s="90" t="str">
        <f t="array" ref="K420">IF(G420="","",INDEX(Herbs!$E:$E,MATCH(G420,Herbs!$B:$B,0)))</f>
        <v>Astral</v>
      </c>
      <c r="L420" s="89"/>
      <c r="M420" s="91"/>
      <c r="N420" s="88" t="str">
        <f t="array" ref="N420">IF(M420="","",INDEX(Herbs!$J:$J,MATCH(M420,Herbs!$B:$B,0)))</f>
        <v/>
      </c>
      <c r="O420" s="88">
        <f t="array" ref="O420">IF(M420:M632="",0, INDEX(Herbs!A:A,MATCH(M420,Herbs!B:B,0)))</f>
        <v>0</v>
      </c>
      <c r="P420" s="89" t="str">
        <f t="array" ref="P420">IF(M420="","", SWITCH(INDEX(Herbs!$A:$A,MATCH(M420,Herbs!$B:$B,0)),1,1,2,3,3,9,4,36,5,180,6,1080,0)*L420)</f>
        <v/>
      </c>
      <c r="Q420" s="90" t="str">
        <f t="array" ref="Q420">IF(M420="","",INDEX(Herbs!$E:$E,MATCH(M420,Herbs!$B:$B,0)))</f>
        <v/>
      </c>
      <c r="R420" s="89"/>
      <c r="S420" s="91"/>
      <c r="T420" s="88" t="str">
        <f t="array" ref="T420">IF(S420="","",INDEX(Herbs!$J:$J,MATCH(S420,Herbs!$B:$B,0)))</f>
        <v/>
      </c>
      <c r="U420" s="88">
        <f t="array" ref="U420">IF(S420:S632="",0, INDEX(Herbs!A:A,MATCH(S420,Herbs!B:B,0)))</f>
        <v>0</v>
      </c>
      <c r="V420" s="89" t="str">
        <f t="array" ref="V420">IF(S420="","", SWITCH(INDEX(Herbs!$A:$A,MATCH(S420,Herbs!$B:$B,0)),1,1,2,3,3,9,4,36,5,180,6,1080,0)*R420)</f>
        <v/>
      </c>
      <c r="W420" s="90" t="str">
        <f t="array" ref="W420">IF(S420="","",INDEX(Herbs!$E:$E,MATCH(S420,Herbs!$B:$B,0)))</f>
        <v/>
      </c>
    </row>
    <row r="421" ht="41.25" customHeight="1">
      <c r="C421" s="75"/>
      <c r="D421" s="85" t="str">
        <f>C418</f>
        <v>Speed Spark Elixir</v>
      </c>
      <c r="E421" s="73" t="s">
        <v>325</v>
      </c>
      <c r="F421" s="89"/>
      <c r="G421" s="91"/>
      <c r="H421" s="88" t="str">
        <f t="array" ref="H421">IF(G421="","",INDEX(Herbs!$J:$J,MATCH(G421,Herbs!$B:$B,0)))</f>
        <v/>
      </c>
      <c r="I421" s="13">
        <f t="array" ref="I421">IF(G421:G632="",0, INDEX(Herbs!A:A,MATCH(G421,Herbs!B:B,0)))</f>
        <v>0</v>
      </c>
      <c r="J421" s="89" t="str">
        <f t="array" ref="J421">IF(G421="","", SWITCH(INDEX(Herbs!$A:$A,MATCH(G421,Herbs!$B:$B,0)),1,1,2,3,3,9,4,36,5,180,6,1080,0)*F421)</f>
        <v/>
      </c>
      <c r="K421" s="90" t="str">
        <f t="array" ref="K421">IF(G421="","",INDEX(Herbs!$E:$E,MATCH(G421,Herbs!$B:$B,0)))</f>
        <v/>
      </c>
      <c r="L421" s="89"/>
      <c r="M421" s="91"/>
      <c r="N421" s="88" t="str">
        <f t="array" ref="N421">IF(M421="","",INDEX(Herbs!$J:$J,MATCH(M421,Herbs!$B:$B,0)))</f>
        <v/>
      </c>
      <c r="O421" s="88">
        <f t="array" ref="O421">IF(M421:M632="",0, INDEX(Herbs!A:A,MATCH(M421,Herbs!B:B,0)))</f>
        <v>0</v>
      </c>
      <c r="P421" s="89" t="str">
        <f t="array" ref="P421">IF(M421="","", SWITCH(INDEX(Herbs!$A:$A,MATCH(M421,Herbs!$B:$B,0)),1,1,2,3,3,9,4,36,5,180,6,1080,0)*L421)</f>
        <v/>
      </c>
      <c r="Q421" s="90" t="str">
        <f t="array" ref="Q421">IF(M421="","",INDEX(Herbs!$E:$E,MATCH(M421,Herbs!$B:$B,0)))</f>
        <v/>
      </c>
      <c r="R421" s="89"/>
      <c r="S421" s="91"/>
      <c r="T421" s="88" t="str">
        <f t="array" ref="T421">IF(S421="","",INDEX(Herbs!$J:$J,MATCH(S421,Herbs!$B:$B,0)))</f>
        <v/>
      </c>
      <c r="U421" s="88">
        <f t="array" ref="U421">IF(S421:S632="",0, INDEX(Herbs!A:A,MATCH(S421,Herbs!B:B,0)))</f>
        <v>0</v>
      </c>
      <c r="V421" s="89" t="str">
        <f t="array" ref="V421">IF(S421="","", SWITCH(INDEX(Herbs!$A:$A,MATCH(S421,Herbs!$B:$B,0)),1,1,2,3,3,9,4,36,5,180,6,1080,0)*R421)</f>
        <v/>
      </c>
      <c r="W421" s="90" t="str">
        <f t="array" ref="W421">IF(S421="","",INDEX(Herbs!$E:$E,MATCH(S421,Herbs!$B:$B,0)))</f>
        <v/>
      </c>
    </row>
    <row r="422" ht="41.25" customHeight="1">
      <c r="A422" s="92"/>
      <c r="B422" s="92"/>
      <c r="C422" s="93"/>
      <c r="D422" s="94" t="str">
        <f>C418</f>
        <v>Speed Spark Elixir</v>
      </c>
      <c r="E422" s="95" t="s">
        <v>326</v>
      </c>
      <c r="F422" s="96">
        <v>1.0</v>
      </c>
      <c r="G422" s="97" t="s">
        <v>352</v>
      </c>
      <c r="H422" s="98" t="str">
        <f t="array" ref="H422">IF(G422="","",INDEX(Herbs!$J:$J,MATCH(G422,Herbs!$B:$B,0)))</f>
        <v/>
      </c>
      <c r="I422" s="99">
        <f t="array" ref="I422">IF(G422:G632="",0, INDEX(Herbs!A:A,MATCH(G422,Herbs!B:B,0)))</f>
        <v>2</v>
      </c>
      <c r="J422" s="100">
        <f t="array" ref="J422">IF(G422="","", SWITCH(INDEX(Herbs!$A:$A,MATCH(G422,Herbs!$B:$B,0)),1,1,2,3,3,9,4,36,5,180,6,1080,0)*F422)</f>
        <v>3</v>
      </c>
      <c r="K422" s="101" t="str">
        <f t="array" ref="K422">IF(G422="","",INDEX(Herbs!$G:$G,MATCH(G422,Herbs!$B:$B,0)))</f>
        <v>Cold</v>
      </c>
      <c r="L422" s="100"/>
      <c r="M422" s="97"/>
      <c r="N422" s="98" t="str">
        <f t="array" ref="N422">IF(M422="","",INDEX(Herbs!$J:$J,MATCH(M422,Herbs!$B:$B,0)))</f>
        <v/>
      </c>
      <c r="O422" s="98">
        <f t="array" ref="O422">IF(M422:M632="",0, INDEX(Herbs!A:A,MATCH(M422,Herbs!B:B,0)))</f>
        <v>0</v>
      </c>
      <c r="P422" s="100" t="str">
        <f t="array" ref="P422">IF(M422="","", SWITCH(INDEX(Herbs!$A:$A,MATCH(M422,Herbs!$B:$B,0)),1,1,2,3,3,9,4,36,5,180,6,1080,0)*L422)</f>
        <v/>
      </c>
      <c r="Q422" s="101" t="str">
        <f t="array" ref="Q422">IF(M422="","",INDEX(Herbs!$G:$G,MATCH(M422,Herbs!$B:$B,0)))</f>
        <v/>
      </c>
      <c r="R422" s="100"/>
      <c r="S422" s="97"/>
      <c r="T422" s="98" t="str">
        <f t="array" ref="T422">IF(S422="","",INDEX(Herbs!$J:$J,MATCH(S422,Herbs!$B:$B,0)))</f>
        <v/>
      </c>
      <c r="U422" s="98">
        <f t="array" ref="U422">IF(S422:S632="",0, INDEX(Herbs!A:A,MATCH(S422,Herbs!B:B,0)))</f>
        <v>0</v>
      </c>
      <c r="V422" s="100" t="str">
        <f t="array" ref="V422">IF(S422="","", SWITCH(INDEX(Herbs!$A:$A,MATCH(S422,Herbs!$B:$B,0)),1,1,2,3,3,9,4,36,5,180,6,1080,0)*R422)</f>
        <v/>
      </c>
      <c r="W422" s="101" t="str">
        <f t="array" ref="W422">IF(S422="","",INDEX(Herbs!$G:$G,MATCH(S422,Herbs!$B:$B,0)))</f>
        <v/>
      </c>
    </row>
    <row r="423" ht="41.25" customHeight="1">
      <c r="A423" s="82" t="s">
        <v>304</v>
      </c>
      <c r="B423" s="83">
        <v>4.0</v>
      </c>
      <c r="C423" s="84" t="s">
        <v>306</v>
      </c>
      <c r="D423" s="85" t="str">
        <f>C423</f>
        <v>Speed Shard Elixir</v>
      </c>
      <c r="E423" s="85" t="s">
        <v>320</v>
      </c>
      <c r="F423" s="86">
        <v>4.0</v>
      </c>
      <c r="G423" s="87" t="s">
        <v>364</v>
      </c>
      <c r="H423" s="88" t="str">
        <f t="array" ref="H423">IF(G423="","",INDEX(Herbs!$J:$J,MATCH(G423,Herbs!$B:$B,0)))</f>
        <v/>
      </c>
      <c r="I423" s="13">
        <f t="array" ref="I423">IF(G423:G632="",0, INDEX(Herbs!A:A,MATCH(G423,Herbs!B:B,0)))</f>
        <v>3</v>
      </c>
      <c r="J423" s="89">
        <f t="array" ref="J423">IF(G423="","", SWITCH(INDEX(Herbs!$A:$A,MATCH(G423,Herbs!$B:$B,0)),1,1,2,3,3,9,4,36,5,180,6,1080,0)*F423)</f>
        <v>36</v>
      </c>
      <c r="K423" s="90" t="str">
        <f t="array" ref="K423">IF(G423="","",INDEX(Herbs!$C:$C,MATCH(G423,Herbs!$B:$B,0)))</f>
        <v>Coalescing</v>
      </c>
      <c r="L423" s="89"/>
      <c r="M423" s="91"/>
      <c r="N423" s="88" t="str">
        <f t="array" ref="N423">IF(M423="","",INDEX(Herbs!$J:$J,MATCH(M423,Herbs!$B:$B,0)))</f>
        <v/>
      </c>
      <c r="O423" s="88">
        <f t="array" ref="O423">IF(M423:M632="",0, INDEX(Herbs!A:A,MATCH(M423,Herbs!B:B,0)))</f>
        <v>0</v>
      </c>
      <c r="P423" s="89" t="str">
        <f t="array" ref="P423">IF(M423="","", SWITCH(INDEX(Herbs!$A:$A,MATCH(M423,Herbs!$B:$B,0)),1,1,2,3,3,9,4,36,5,180,6,1080,0)*L423)</f>
        <v/>
      </c>
      <c r="Q423" s="90" t="str">
        <f t="array" ref="Q423">IF(M423="","",INDEX(Herbs!$C:$C,MATCH(M423,Herbs!$B:$B,0)))</f>
        <v/>
      </c>
      <c r="R423" s="89"/>
      <c r="S423" s="91"/>
      <c r="T423" s="88" t="str">
        <f t="array" ref="T423">IF(S423="","",INDEX(Herbs!$J:$J,MATCH(S423,Herbs!$B:$B,0)))</f>
        <v/>
      </c>
      <c r="U423" s="88">
        <f t="array" ref="U423">IF(S423:S632="",0, INDEX(Herbs!A:A,MATCH(S423,Herbs!B:B,0)))</f>
        <v>0</v>
      </c>
      <c r="V423" s="89" t="str">
        <f t="array" ref="V423">IF(S423="","", SWITCH(INDEX(Herbs!$A:$A,MATCH(S423,Herbs!$B:$B,0)),1,1,2,3,3,9,4,36,5,180,6,1080,0)*R423)</f>
        <v/>
      </c>
      <c r="W423" s="90" t="str">
        <f t="array" ref="W423">IF(S423="","",INDEX(Herbs!$C:$C,MATCH(S423,Herbs!$B:$B,0)))</f>
        <v/>
      </c>
    </row>
    <row r="424" ht="41.25" customHeight="1">
      <c r="C424" s="75"/>
      <c r="D424" s="85" t="str">
        <f>C423</f>
        <v>Speed Shard Elixir</v>
      </c>
      <c r="E424" s="85" t="s">
        <v>322</v>
      </c>
      <c r="F424" s="89"/>
      <c r="G424" s="91"/>
      <c r="H424" s="88" t="str">
        <f t="array" ref="H424">IF(G424="","",INDEX(Herbs!$J:$J,MATCH(G424,Herbs!$B:$B,0)))</f>
        <v/>
      </c>
      <c r="I424" s="13">
        <f t="array" ref="I424">IF(G424:G632="",0, INDEX(Herbs!A:A,MATCH(G424,Herbs!B:B,0)))</f>
        <v>0</v>
      </c>
      <c r="J424" s="89" t="str">
        <f t="array" ref="J424">IF(G424="","", SWITCH(INDEX(Herbs!$A:$A,MATCH(G424,Herbs!$B:$B,0)),1,1,2,3,3,9,4,36,5,180,6,1080,0)*F424)</f>
        <v/>
      </c>
      <c r="K424" s="90" t="str">
        <f t="array" ref="K424">IF(G424="","",INDEX(Herbs!$C:$C,MATCH(G424,Herbs!$B:$B,0)))</f>
        <v/>
      </c>
      <c r="L424" s="89"/>
      <c r="M424" s="91"/>
      <c r="N424" s="88" t="str">
        <f t="array" ref="N424">IF(M424="","",INDEX(Herbs!$J:$J,MATCH(M424,Herbs!$B:$B,0)))</f>
        <v/>
      </c>
      <c r="O424" s="88">
        <f t="array" ref="O424">IF(M424:M632="",0, INDEX(Herbs!A:A,MATCH(M424,Herbs!B:B,0)))</f>
        <v>0</v>
      </c>
      <c r="P424" s="89" t="str">
        <f t="array" ref="P424">IF(M424="","", SWITCH(INDEX(Herbs!$A:$A,MATCH(M424,Herbs!$B:$B,0)),1,1,2,3,3,9,4,36,5,180,6,1080,0)*L424)</f>
        <v/>
      </c>
      <c r="Q424" s="90" t="str">
        <f t="array" ref="Q424">IF(M424="","",INDEX(Herbs!$C:$C,MATCH(M424,Herbs!$B:$B,0)))</f>
        <v/>
      </c>
      <c r="R424" s="89"/>
      <c r="S424" s="91"/>
      <c r="T424" s="88" t="str">
        <f t="array" ref="T424">IF(S424="","",INDEX(Herbs!$J:$J,MATCH(S424,Herbs!$B:$B,0)))</f>
        <v/>
      </c>
      <c r="U424" s="88">
        <f t="array" ref="U424">IF(S424:S632="",0, INDEX(Herbs!A:A,MATCH(S424,Herbs!B:B,0)))</f>
        <v>0</v>
      </c>
      <c r="V424" s="89" t="str">
        <f t="array" ref="V424">IF(S424="","", SWITCH(INDEX(Herbs!$A:$A,MATCH(S424,Herbs!$B:$B,0)),1,1,2,3,3,9,4,36,5,180,6,1080,0)*R424)</f>
        <v/>
      </c>
      <c r="W424" s="90" t="str">
        <f t="array" ref="W424">IF(S424="","",INDEX(Herbs!$C:$C,MATCH(S424,Herbs!$B:$B,0)))</f>
        <v/>
      </c>
    </row>
    <row r="425" ht="41.25" customHeight="1">
      <c r="C425" s="75"/>
      <c r="D425" s="85" t="str">
        <f>C423</f>
        <v>Speed Shard Elixir</v>
      </c>
      <c r="E425" s="73" t="s">
        <v>323</v>
      </c>
      <c r="F425" s="86">
        <v>5.0</v>
      </c>
      <c r="G425" s="87" t="s">
        <v>435</v>
      </c>
      <c r="H425" s="88" t="str">
        <f t="array" ref="H425">IF(G425="","",INDEX(Herbs!$J:$J,MATCH(G425,Herbs!$B:$B,0)))</f>
        <v/>
      </c>
      <c r="I425" s="13">
        <f t="array" ref="I425">IF(G425:G632="",0, INDEX(Herbs!A:A,MATCH(G425,Herbs!B:B,0)))</f>
        <v>3</v>
      </c>
      <c r="J425" s="89">
        <f t="array" ref="J425">IF(G425="","", SWITCH(INDEX(Herbs!$A:$A,MATCH(G425,Herbs!$B:$B,0)),1,1,2,3,3,9,4,36,5,180,6,1080,0)*F425)</f>
        <v>45</v>
      </c>
      <c r="K425" s="90" t="str">
        <f t="array" ref="K425">IF(G425="","",INDEX(Herbs!$E:$E,MATCH(G425,Herbs!$B:$B,0)))</f>
        <v>Astral</v>
      </c>
      <c r="L425" s="89"/>
      <c r="M425" s="91"/>
      <c r="N425" s="88" t="str">
        <f t="array" ref="N425">IF(M425="","",INDEX(Herbs!$J:$J,MATCH(M425,Herbs!$B:$B,0)))</f>
        <v/>
      </c>
      <c r="O425" s="88">
        <f t="array" ref="O425">IF(M425:M632="",0, INDEX(Herbs!A:A,MATCH(M425,Herbs!B:B,0)))</f>
        <v>0</v>
      </c>
      <c r="P425" s="89" t="str">
        <f t="array" ref="P425">IF(M425="","", SWITCH(INDEX(Herbs!$A:$A,MATCH(M425,Herbs!$B:$B,0)),1,1,2,3,3,9,4,36,5,180,6,1080,0)*L425)</f>
        <v/>
      </c>
      <c r="Q425" s="90" t="str">
        <f t="array" ref="Q425">IF(M425="","",INDEX(Herbs!$E:$E,MATCH(M425,Herbs!$B:$B,0)))</f>
        <v/>
      </c>
      <c r="R425" s="89"/>
      <c r="S425" s="91"/>
      <c r="T425" s="88" t="str">
        <f t="array" ref="T425">IF(S425="","",INDEX(Herbs!$J:$J,MATCH(S425,Herbs!$B:$B,0)))</f>
        <v/>
      </c>
      <c r="U425" s="88">
        <f t="array" ref="U425">IF(S425:S632="",0, INDEX(Herbs!A:A,MATCH(S425,Herbs!B:B,0)))</f>
        <v>0</v>
      </c>
      <c r="V425" s="89" t="str">
        <f t="array" ref="V425">IF(S425="","", SWITCH(INDEX(Herbs!$A:$A,MATCH(S425,Herbs!$B:$B,0)),1,1,2,3,3,9,4,36,5,180,6,1080,0)*R425)</f>
        <v/>
      </c>
      <c r="W425" s="90" t="str">
        <f t="array" ref="W425">IF(S425="","",INDEX(Herbs!$E:$E,MATCH(S425,Herbs!$B:$B,0)))</f>
        <v/>
      </c>
    </row>
    <row r="426" ht="41.25" customHeight="1">
      <c r="C426" s="75"/>
      <c r="D426" s="85" t="str">
        <f>C423</f>
        <v>Speed Shard Elixir</v>
      </c>
      <c r="E426" s="73" t="s">
        <v>325</v>
      </c>
      <c r="F426" s="89"/>
      <c r="G426" s="91"/>
      <c r="H426" s="88" t="str">
        <f t="array" ref="H426">IF(G426="","",INDEX(Herbs!$J:$J,MATCH(G426,Herbs!$B:$B,0)))</f>
        <v/>
      </c>
      <c r="I426" s="13">
        <f t="array" ref="I426">IF(G426:G632="",0, INDEX(Herbs!A:A,MATCH(G426,Herbs!B:B,0)))</f>
        <v>0</v>
      </c>
      <c r="J426" s="89" t="str">
        <f t="array" ref="J426">IF(G426="","", SWITCH(INDEX(Herbs!$A:$A,MATCH(G426,Herbs!$B:$B,0)),1,1,2,3,3,9,4,36,5,180,6,1080,0)*F426)</f>
        <v/>
      </c>
      <c r="K426" s="90" t="str">
        <f t="array" ref="K426">IF(G426="","",INDEX(Herbs!$E:$E,MATCH(G426,Herbs!$B:$B,0)))</f>
        <v/>
      </c>
      <c r="L426" s="89"/>
      <c r="M426" s="91"/>
      <c r="N426" s="88" t="str">
        <f t="array" ref="N426">IF(M426="","",INDEX(Herbs!$J:$J,MATCH(M426,Herbs!$B:$B,0)))</f>
        <v/>
      </c>
      <c r="O426" s="88">
        <f t="array" ref="O426">IF(M426:M632="",0, INDEX(Herbs!A:A,MATCH(M426,Herbs!B:B,0)))</f>
        <v>0</v>
      </c>
      <c r="P426" s="89" t="str">
        <f t="array" ref="P426">IF(M426="","", SWITCH(INDEX(Herbs!$A:$A,MATCH(M426,Herbs!$B:$B,0)),1,1,2,3,3,9,4,36,5,180,6,1080,0)*L426)</f>
        <v/>
      </c>
      <c r="Q426" s="90" t="str">
        <f t="array" ref="Q426">IF(M426="","",INDEX(Herbs!$E:$E,MATCH(M426,Herbs!$B:$B,0)))</f>
        <v/>
      </c>
      <c r="R426" s="89"/>
      <c r="S426" s="91"/>
      <c r="T426" s="88" t="str">
        <f t="array" ref="T426">IF(S426="","",INDEX(Herbs!$J:$J,MATCH(S426,Herbs!$B:$B,0)))</f>
        <v/>
      </c>
      <c r="U426" s="88">
        <f t="array" ref="U426">IF(S426:S632="",0, INDEX(Herbs!A:A,MATCH(S426,Herbs!B:B,0)))</f>
        <v>0</v>
      </c>
      <c r="V426" s="89" t="str">
        <f t="array" ref="V426">IF(S426="","", SWITCH(INDEX(Herbs!$A:$A,MATCH(S426,Herbs!$B:$B,0)),1,1,2,3,3,9,4,36,5,180,6,1080,0)*R426)</f>
        <v/>
      </c>
      <c r="W426" s="90" t="str">
        <f t="array" ref="W426">IF(S426="","",INDEX(Herbs!$E:$E,MATCH(S426,Herbs!$B:$B,0)))</f>
        <v/>
      </c>
    </row>
    <row r="427" ht="41.25" customHeight="1">
      <c r="A427" s="92"/>
      <c r="B427" s="92"/>
      <c r="C427" s="93"/>
      <c r="D427" s="94" t="str">
        <f>C423</f>
        <v>Speed Shard Elixir</v>
      </c>
      <c r="E427" s="95" t="s">
        <v>326</v>
      </c>
      <c r="F427" s="96">
        <v>1.0</v>
      </c>
      <c r="G427" s="97" t="s">
        <v>353</v>
      </c>
      <c r="H427" s="98" t="str">
        <f t="array" ref="H427">IF(G427="","",INDEX(Herbs!$J:$J,MATCH(G427,Herbs!$B:$B,0)))</f>
        <v/>
      </c>
      <c r="I427" s="99">
        <f t="array" ref="I427">IF(G427:G632="",0, INDEX(Herbs!A:A,MATCH(G427,Herbs!B:B,0)))</f>
        <v>3</v>
      </c>
      <c r="J427" s="100">
        <f t="array" ref="J427">IF(G427="","", SWITCH(INDEX(Herbs!$A:$A,MATCH(G427,Herbs!$B:$B,0)),1,1,2,3,3,9,4,36,5,180,6,1080,0)*F427)</f>
        <v>9</v>
      </c>
      <c r="K427" s="101" t="str">
        <f t="array" ref="K427">IF(G427="","",INDEX(Herbs!$G:$G,MATCH(G427,Herbs!$B:$B,0)))</f>
        <v>Cold</v>
      </c>
      <c r="L427" s="100"/>
      <c r="M427" s="97"/>
      <c r="N427" s="98" t="str">
        <f t="array" ref="N427">IF(M427="","",INDEX(Herbs!$J:$J,MATCH(M427,Herbs!$B:$B,0)))</f>
        <v/>
      </c>
      <c r="O427" s="98">
        <f t="array" ref="O427">IF(M427:M632="",0, INDEX(Herbs!A:A,MATCH(M427,Herbs!B:B,0)))</f>
        <v>0</v>
      </c>
      <c r="P427" s="100" t="str">
        <f t="array" ref="P427">IF(M427="","", SWITCH(INDEX(Herbs!$A:$A,MATCH(M427,Herbs!$B:$B,0)),1,1,2,3,3,9,4,36,5,180,6,1080,0)*L427)</f>
        <v/>
      </c>
      <c r="Q427" s="101" t="str">
        <f t="array" ref="Q427">IF(M427="","",INDEX(Herbs!$G:$G,MATCH(M427,Herbs!$B:$B,0)))</f>
        <v/>
      </c>
      <c r="R427" s="100"/>
      <c r="S427" s="97"/>
      <c r="T427" s="98" t="str">
        <f t="array" ref="T427">IF(S427="","",INDEX(Herbs!$J:$J,MATCH(S427,Herbs!$B:$B,0)))</f>
        <v/>
      </c>
      <c r="U427" s="98">
        <f t="array" ref="U427">IF(S427:S632="",0, INDEX(Herbs!A:A,MATCH(S427,Herbs!B:B,0)))</f>
        <v>0</v>
      </c>
      <c r="V427" s="100" t="str">
        <f t="array" ref="V427">IF(S427="","", SWITCH(INDEX(Herbs!$A:$A,MATCH(S427,Herbs!$B:$B,0)),1,1,2,3,3,9,4,36,5,180,6,1080,0)*R427)</f>
        <v/>
      </c>
      <c r="W427" s="101" t="str">
        <f t="array" ref="W427">IF(S427="","",INDEX(Herbs!$G:$G,MATCH(S427,Herbs!$B:$B,0)))</f>
        <v/>
      </c>
    </row>
    <row r="428" ht="41.25" customHeight="1">
      <c r="A428" s="82" t="s">
        <v>304</v>
      </c>
      <c r="B428" s="83">
        <v>5.0</v>
      </c>
      <c r="C428" s="84" t="s">
        <v>308</v>
      </c>
      <c r="D428" s="85" t="str">
        <f>C428</f>
        <v>Speed Orb Elixir</v>
      </c>
      <c r="E428" s="85" t="s">
        <v>320</v>
      </c>
      <c r="F428" s="86">
        <v>3.0</v>
      </c>
      <c r="G428" s="87" t="s">
        <v>390</v>
      </c>
      <c r="H428" s="88" t="str">
        <f t="array" ref="H428">IF(G428="","",INDEX(Herbs!$J:$J,MATCH(G428,Herbs!$B:$B,0)))</f>
        <v/>
      </c>
      <c r="I428" s="13">
        <f t="array" ref="I428">IF(G428:G632="",0, INDEX(Herbs!A:A,MATCH(G428,Herbs!B:B,0)))</f>
        <v>4</v>
      </c>
      <c r="J428" s="89">
        <f t="array" ref="J428">IF(G428="","", SWITCH(INDEX(Herbs!$A:$A,MATCH(G428,Herbs!$B:$B,0)),1,1,2,3,3,9,4,36,5,180,6,1080,0)*F428)</f>
        <v>108</v>
      </c>
      <c r="K428" s="90" t="str">
        <f t="array" ref="K428">IF(G428="","",INDEX(Herbs!$C:$C,MATCH(G428,Herbs!$B:$B,0)))</f>
        <v>Coalescing</v>
      </c>
      <c r="L428" s="89"/>
      <c r="M428" s="87"/>
      <c r="N428" s="88" t="str">
        <f t="array" ref="N428">IF(M428="","",INDEX(Herbs!$J:$J,MATCH(M428,Herbs!$B:$B,0)))</f>
        <v/>
      </c>
      <c r="O428" s="88">
        <f t="array" ref="O428">IF(M428:M632="",0, INDEX(Herbs!A:A,MATCH(M428,Herbs!B:B,0)))</f>
        <v>0</v>
      </c>
      <c r="P428" s="89" t="str">
        <f t="array" ref="P428">IF(M428="","", SWITCH(INDEX(Herbs!$A:$A,MATCH(M428,Herbs!$B:$B,0)),1,1,2,3,3,9,4,36,5,180,6,1080,0)*L428)</f>
        <v/>
      </c>
      <c r="Q428" s="90" t="str">
        <f t="array" ref="Q428">IF(M428="","",INDEX(Herbs!$C:$C,MATCH(M428,Herbs!$B:$B,0)))</f>
        <v/>
      </c>
      <c r="R428" s="89"/>
      <c r="S428" s="91"/>
      <c r="T428" s="88" t="str">
        <f t="array" ref="T428">IF(S428="","",INDEX(Herbs!$J:$J,MATCH(S428,Herbs!$B:$B,0)))</f>
        <v/>
      </c>
      <c r="U428" s="88">
        <f t="array" ref="U428">IF(S428:S632="",0, INDEX(Herbs!A:A,MATCH(S428,Herbs!B:B,0)))</f>
        <v>0</v>
      </c>
      <c r="V428" s="89" t="str">
        <f t="array" ref="V428">IF(S428="","", SWITCH(INDEX(Herbs!$A:$A,MATCH(S428,Herbs!$B:$B,0)),1,1,2,3,3,9,4,36,5,180,6,1080,0)*R428)</f>
        <v/>
      </c>
      <c r="W428" s="90" t="str">
        <f t="array" ref="W428">IF(S428="","",INDEX(Herbs!$C:$C,MATCH(S428,Herbs!$B:$B,0)))</f>
        <v/>
      </c>
    </row>
    <row r="429" ht="41.25" customHeight="1">
      <c r="C429" s="75"/>
      <c r="D429" s="85" t="str">
        <f>C428</f>
        <v>Speed Orb Elixir</v>
      </c>
      <c r="E429" s="85" t="s">
        <v>322</v>
      </c>
      <c r="F429" s="89"/>
      <c r="G429" s="91"/>
      <c r="H429" s="88" t="str">
        <f t="array" ref="H429">IF(G429="","",INDEX(Herbs!$J:$J,MATCH(G429,Herbs!$B:$B,0)))</f>
        <v/>
      </c>
      <c r="I429" s="13">
        <f t="array" ref="I429">IF(G429:G632="",0, INDEX(Herbs!A:A,MATCH(G429,Herbs!B:B,0)))</f>
        <v>0</v>
      </c>
      <c r="J429" s="89" t="str">
        <f t="array" ref="J429">IF(G429="","", SWITCH(INDEX(Herbs!$A:$A,MATCH(G429,Herbs!$B:$B,0)),1,1,2,3,3,9,4,36,5,180,6,1080,0)*F429)</f>
        <v/>
      </c>
      <c r="K429" s="90" t="str">
        <f t="array" ref="K429">IF(G429="","",INDEX(Herbs!$C:$C,MATCH(G429,Herbs!$B:$B,0)))</f>
        <v/>
      </c>
      <c r="L429" s="89"/>
      <c r="M429" s="91"/>
      <c r="N429" s="88" t="str">
        <f t="array" ref="N429">IF(M429="","",INDEX(Herbs!$J:$J,MATCH(M429,Herbs!$B:$B,0)))</f>
        <v/>
      </c>
      <c r="O429" s="88">
        <f t="array" ref="O429">IF(M429:M632="",0, INDEX(Herbs!A:A,MATCH(M429,Herbs!B:B,0)))</f>
        <v>0</v>
      </c>
      <c r="P429" s="89" t="str">
        <f t="array" ref="P429">IF(M429="","", SWITCH(INDEX(Herbs!$A:$A,MATCH(M429,Herbs!$B:$B,0)),1,1,2,3,3,9,4,36,5,180,6,1080,0)*L429)</f>
        <v/>
      </c>
      <c r="Q429" s="90" t="str">
        <f t="array" ref="Q429">IF(M429="","",INDEX(Herbs!$C:$C,MATCH(M429,Herbs!$B:$B,0)))</f>
        <v/>
      </c>
      <c r="R429" s="89"/>
      <c r="S429" s="91"/>
      <c r="T429" s="88" t="str">
        <f t="array" ref="T429">IF(S429="","",INDEX(Herbs!$J:$J,MATCH(S429,Herbs!$B:$B,0)))</f>
        <v/>
      </c>
      <c r="U429" s="88">
        <f t="array" ref="U429">IF(S429:S632="",0, INDEX(Herbs!A:A,MATCH(S429,Herbs!B:B,0)))</f>
        <v>0</v>
      </c>
      <c r="V429" s="89" t="str">
        <f t="array" ref="V429">IF(S429="","", SWITCH(INDEX(Herbs!$A:$A,MATCH(S429,Herbs!$B:$B,0)),1,1,2,3,3,9,4,36,5,180,6,1080,0)*R429)</f>
        <v/>
      </c>
      <c r="W429" s="90" t="str">
        <f t="array" ref="W429">IF(S429="","",INDEX(Herbs!$C:$C,MATCH(S429,Herbs!$B:$B,0)))</f>
        <v/>
      </c>
    </row>
    <row r="430" ht="41.25" customHeight="1">
      <c r="C430" s="75"/>
      <c r="D430" s="85" t="str">
        <f>C428</f>
        <v>Speed Orb Elixir</v>
      </c>
      <c r="E430" s="73" t="s">
        <v>323</v>
      </c>
      <c r="F430" s="86">
        <v>3.0</v>
      </c>
      <c r="G430" s="87" t="s">
        <v>377</v>
      </c>
      <c r="H430" s="88" t="str">
        <f t="array" ref="H430">IF(G430="","",INDEX(Herbs!$J:$J,MATCH(G430,Herbs!$B:$B,0)))</f>
        <v/>
      </c>
      <c r="I430" s="13">
        <f t="array" ref="I430">IF(G430:G632="",0, INDEX(Herbs!A:A,MATCH(G430,Herbs!B:B,0)))</f>
        <v>4</v>
      </c>
      <c r="J430" s="89">
        <f t="array" ref="J430">IF(G430="","", SWITCH(INDEX(Herbs!$A:$A,MATCH(G430,Herbs!$B:$B,0)),1,1,2,3,3,9,4,36,5,180,6,1080,0)*F430)</f>
        <v>108</v>
      </c>
      <c r="K430" s="90" t="str">
        <f t="array" ref="K430">IF(G430="","",INDEX(Herbs!$E:$E,MATCH(G430,Herbs!$B:$B,0)))</f>
        <v>Astral</v>
      </c>
      <c r="L430" s="89"/>
      <c r="M430" s="87"/>
      <c r="N430" s="88" t="str">
        <f t="array" ref="N430">IF(M430="","",INDEX(Herbs!$J:$J,MATCH(M430,Herbs!$B:$B,0)))</f>
        <v/>
      </c>
      <c r="O430" s="88">
        <f t="array" ref="O430">IF(M430:M632="",0, INDEX(Herbs!A:A,MATCH(M430,Herbs!B:B,0)))</f>
        <v>0</v>
      </c>
      <c r="P430" s="89" t="str">
        <f t="array" ref="P430">IF(M430="","", SWITCH(INDEX(Herbs!$A:$A,MATCH(M430,Herbs!$B:$B,0)),1,1,2,3,3,9,4,36,5,180,6,1080,0)*L430)</f>
        <v/>
      </c>
      <c r="Q430" s="90" t="str">
        <f t="array" ref="Q430">IF(M430="","",INDEX(Herbs!$E:$E,MATCH(M430,Herbs!$B:$B,0)))</f>
        <v/>
      </c>
      <c r="R430" s="89"/>
      <c r="S430" s="91"/>
      <c r="T430" s="88" t="str">
        <f t="array" ref="T430">IF(S430="","",INDEX(Herbs!$J:$J,MATCH(S430,Herbs!$B:$B,0)))</f>
        <v/>
      </c>
      <c r="U430" s="88">
        <f t="array" ref="U430">IF(S430:S632="",0, INDEX(Herbs!A:A,MATCH(S430,Herbs!B:B,0)))</f>
        <v>0</v>
      </c>
      <c r="V430" s="89" t="str">
        <f t="array" ref="V430">IF(S430="","", SWITCH(INDEX(Herbs!$A:$A,MATCH(S430,Herbs!$B:$B,0)),1,1,2,3,3,9,4,36,5,180,6,1080,0)*R430)</f>
        <v/>
      </c>
      <c r="W430" s="90" t="str">
        <f t="array" ref="W430">IF(S430="","",INDEX(Herbs!$E:$E,MATCH(S430,Herbs!$B:$B,0)))</f>
        <v/>
      </c>
    </row>
    <row r="431" ht="41.25" customHeight="1">
      <c r="C431" s="75"/>
      <c r="D431" s="85" t="str">
        <f>C428</f>
        <v>Speed Orb Elixir</v>
      </c>
      <c r="E431" s="73" t="s">
        <v>325</v>
      </c>
      <c r="F431" s="89"/>
      <c r="G431" s="91"/>
      <c r="H431" s="88" t="str">
        <f t="array" ref="H431">IF(G431="","",INDEX(Herbs!$J:$J,MATCH(G431,Herbs!$B:$B,0)))</f>
        <v/>
      </c>
      <c r="I431" s="13">
        <f t="array" ref="I431">IF(G431:G632="",0, INDEX(Herbs!A:A,MATCH(G431,Herbs!B:B,0)))</f>
        <v>0</v>
      </c>
      <c r="J431" s="89" t="str">
        <f t="array" ref="J431">IF(G431="","", SWITCH(INDEX(Herbs!$A:$A,MATCH(G431,Herbs!$B:$B,0)),1,1,2,3,3,9,4,36,5,180,6,1080,0)*F431)</f>
        <v/>
      </c>
      <c r="K431" s="90" t="str">
        <f t="array" ref="K431">IF(G431="","",INDEX(Herbs!$E:$E,MATCH(G431,Herbs!$B:$B,0)))</f>
        <v/>
      </c>
      <c r="L431" s="89"/>
      <c r="M431" s="91"/>
      <c r="N431" s="88" t="str">
        <f t="array" ref="N431">IF(M431="","",INDEX(Herbs!$J:$J,MATCH(M431,Herbs!$B:$B,0)))</f>
        <v/>
      </c>
      <c r="O431" s="88">
        <f t="array" ref="O431">IF(M431:M632="",0, INDEX(Herbs!A:A,MATCH(M431,Herbs!B:B,0)))</f>
        <v>0</v>
      </c>
      <c r="P431" s="89" t="str">
        <f t="array" ref="P431">IF(M431="","", SWITCH(INDEX(Herbs!$A:$A,MATCH(M431,Herbs!$B:$B,0)),1,1,2,3,3,9,4,36,5,180,6,1080,0)*L431)</f>
        <v/>
      </c>
      <c r="Q431" s="90" t="str">
        <f t="array" ref="Q431">IF(M431="","",INDEX(Herbs!$E:$E,MATCH(M431,Herbs!$B:$B,0)))</f>
        <v/>
      </c>
      <c r="R431" s="89"/>
      <c r="S431" s="91"/>
      <c r="T431" s="88" t="str">
        <f t="array" ref="T431">IF(S431="","",INDEX(Herbs!$J:$J,MATCH(S431,Herbs!$B:$B,0)))</f>
        <v/>
      </c>
      <c r="U431" s="88">
        <f t="array" ref="U431">IF(S431:S632="",0, INDEX(Herbs!A:A,MATCH(S431,Herbs!B:B,0)))</f>
        <v>0</v>
      </c>
      <c r="V431" s="89" t="str">
        <f t="array" ref="V431">IF(S431="","", SWITCH(INDEX(Herbs!$A:$A,MATCH(S431,Herbs!$B:$B,0)),1,1,2,3,3,9,4,36,5,180,6,1080,0)*R431)</f>
        <v/>
      </c>
      <c r="W431" s="90" t="str">
        <f t="array" ref="W431">IF(S431="","",INDEX(Herbs!$E:$E,MATCH(S431,Herbs!$B:$B,0)))</f>
        <v/>
      </c>
    </row>
    <row r="432" ht="41.25" customHeight="1">
      <c r="A432" s="92"/>
      <c r="B432" s="92"/>
      <c r="C432" s="93"/>
      <c r="D432" s="94" t="str">
        <f>C428</f>
        <v>Speed Orb Elixir</v>
      </c>
      <c r="E432" s="95" t="s">
        <v>326</v>
      </c>
      <c r="F432" s="96">
        <v>4.0</v>
      </c>
      <c r="G432" s="97" t="s">
        <v>350</v>
      </c>
      <c r="H432" s="98" t="str">
        <f t="array" ref="H432">IF(G432="","",INDEX(Herbs!$J:$J,MATCH(G432,Herbs!$B:$B,0)))</f>
        <v/>
      </c>
      <c r="I432" s="99">
        <f t="array" ref="I432">IF(G432:G632="",0, INDEX(Herbs!A:A,MATCH(G432,Herbs!B:B,0)))</f>
        <v>3</v>
      </c>
      <c r="J432" s="100">
        <f t="array" ref="J432">IF(G432="","", SWITCH(INDEX(Herbs!$A:$A,MATCH(G432,Herbs!$B:$B,0)),1,1,2,3,3,9,4,36,5,180,6,1080,0)*F432)</f>
        <v>36</v>
      </c>
      <c r="K432" s="101" t="str">
        <f t="array" ref="K432">IF(G432="","",INDEX(Herbs!$G:$G,MATCH(G432,Herbs!$B:$B,0)))</f>
        <v>Balanced</v>
      </c>
      <c r="L432" s="100"/>
      <c r="M432" s="97"/>
      <c r="N432" s="98" t="str">
        <f t="array" ref="N432">IF(M432="","",INDEX(Herbs!$J:$J,MATCH(M432,Herbs!$B:$B,0)))</f>
        <v/>
      </c>
      <c r="O432" s="98">
        <f t="array" ref="O432">IF(M432:M632="",0, INDEX(Herbs!A:A,MATCH(M432,Herbs!B:B,0)))</f>
        <v>0</v>
      </c>
      <c r="P432" s="100" t="str">
        <f t="array" ref="P432">IF(M432="","", SWITCH(INDEX(Herbs!$A:$A,MATCH(M432,Herbs!$B:$B,0)),1,1,2,3,3,9,4,36,5,180,6,1080,0)*L432)</f>
        <v/>
      </c>
      <c r="Q432" s="101" t="str">
        <f t="array" ref="Q432">IF(M432="","",INDEX(Herbs!$G:$G,MATCH(M432,Herbs!$B:$B,0)))</f>
        <v/>
      </c>
      <c r="R432" s="100"/>
      <c r="S432" s="97"/>
      <c r="T432" s="98" t="str">
        <f t="array" ref="T432">IF(S432="","",INDEX(Herbs!$J:$J,MATCH(S432,Herbs!$B:$B,0)))</f>
        <v/>
      </c>
      <c r="U432" s="98">
        <f t="array" ref="U432">IF(S432:S632="",0, INDEX(Herbs!A:A,MATCH(S432,Herbs!B:B,0)))</f>
        <v>0</v>
      </c>
      <c r="V432" s="100" t="str">
        <f t="array" ref="V432">IF(S432="","", SWITCH(INDEX(Herbs!$A:$A,MATCH(S432,Herbs!$B:$B,0)),1,1,2,3,3,9,4,36,5,180,6,1080,0)*R432)</f>
        <v/>
      </c>
      <c r="W432" s="101" t="str">
        <f t="array" ref="W432">IF(S432="","",INDEX(Herbs!$G:$G,MATCH(S432,Herbs!$B:$B,0)))</f>
        <v/>
      </c>
    </row>
    <row r="433" ht="41.25" customHeight="1">
      <c r="A433" s="82" t="s">
        <v>304</v>
      </c>
      <c r="B433" s="83">
        <v>6.0</v>
      </c>
      <c r="C433" s="84" t="s">
        <v>310</v>
      </c>
      <c r="D433" s="85" t="str">
        <f>C433</f>
        <v>Divine Speed Elixir</v>
      </c>
      <c r="E433" s="85" t="s">
        <v>320</v>
      </c>
      <c r="F433" s="86">
        <v>7.0</v>
      </c>
      <c r="G433" s="87" t="s">
        <v>375</v>
      </c>
      <c r="H433" s="88" t="str">
        <f t="array" ref="H433">IF(G433="","",INDEX(Herbs!$J:$J,MATCH(G433,Herbs!$B:$B,0)))</f>
        <v/>
      </c>
      <c r="I433" s="13">
        <f t="array" ref="I433">IF(G433:G632="",0, INDEX(Herbs!A:A,MATCH(G433,Herbs!B:B,0)))</f>
        <v>4</v>
      </c>
      <c r="J433" s="89">
        <f t="array" ref="J433">IF(G433="","", SWITCH(INDEX(Herbs!$A:$A,MATCH(G433,Herbs!$B:$B,0)),1,1,2,3,3,9,4,36,5,180,6,1080,0)*F433)</f>
        <v>252</v>
      </c>
      <c r="K433" s="90" t="str">
        <f t="array" ref="K433">IF(G433="","",INDEX(Herbs!$C:$C,MATCH(G433,Herbs!$B:$B,0)))</f>
        <v>Coalescing</v>
      </c>
      <c r="L433" s="86">
        <v>7.0</v>
      </c>
      <c r="M433" s="87" t="s">
        <v>375</v>
      </c>
      <c r="N433" s="88" t="str">
        <f t="array" ref="N433">IF(M433="","",INDEX(Herbs!$J:$J,MATCH(M433,Herbs!$B:$B,0)))</f>
        <v/>
      </c>
      <c r="O433" s="88">
        <f t="array" ref="O433">IF(M433:M632="",0, INDEX(Herbs!A:A,MATCH(M433,Herbs!B:B,0)))</f>
        <v>4</v>
      </c>
      <c r="P433" s="89">
        <f t="array" ref="P433">IF(M433="","", SWITCH(INDEX(Herbs!$A:$A,MATCH(M433,Herbs!$B:$B,0)),1,1,2,3,3,9,4,36,5,180,6,1080,0)*L433)</f>
        <v>252</v>
      </c>
      <c r="Q433" s="90" t="str">
        <f t="array" ref="Q433">IF(M433="","",INDEX(Herbs!$C:$C,MATCH(M433,Herbs!$B:$B,0)))</f>
        <v>Coalescing</v>
      </c>
      <c r="R433" s="89"/>
      <c r="S433" s="91"/>
      <c r="T433" s="88" t="str">
        <f t="array" ref="T433">IF(S433="","",INDEX(Herbs!$J:$J,MATCH(S433,Herbs!$B:$B,0)))</f>
        <v/>
      </c>
      <c r="U433" s="88">
        <f t="array" ref="U433">IF(S433:S632="",0, INDEX(Herbs!A:A,MATCH(S433,Herbs!B:B,0)))</f>
        <v>0</v>
      </c>
      <c r="V433" s="89" t="str">
        <f t="array" ref="V433">IF(S433="","", SWITCH(INDEX(Herbs!$A:$A,MATCH(S433,Herbs!$B:$B,0)),1,1,2,3,3,9,4,36,5,180,6,1080,0)*R433)</f>
        <v/>
      </c>
      <c r="W433" s="90" t="str">
        <f t="array" ref="W433">IF(S433="","",INDEX(Herbs!$C:$C,MATCH(S433,Herbs!$B:$B,0)))</f>
        <v/>
      </c>
    </row>
    <row r="434" ht="41.25" customHeight="1">
      <c r="C434" s="75"/>
      <c r="D434" s="85" t="str">
        <f>C433</f>
        <v>Divine Speed Elixir</v>
      </c>
      <c r="E434" s="85" t="s">
        <v>322</v>
      </c>
      <c r="F434" s="89"/>
      <c r="G434" s="91"/>
      <c r="H434" s="88" t="str">
        <f t="array" ref="H434">IF(G434="","",INDEX(Herbs!$J:$J,MATCH(G434,Herbs!$B:$B,0)))</f>
        <v/>
      </c>
      <c r="I434" s="13">
        <f t="array" ref="I434">IF(G434:G632="",0, INDEX(Herbs!A:A,MATCH(G434,Herbs!B:B,0)))</f>
        <v>0</v>
      </c>
      <c r="J434" s="89" t="str">
        <f t="array" ref="J434">IF(G434="","", SWITCH(INDEX(Herbs!$A:$A,MATCH(G434,Herbs!$B:$B,0)),1,1,2,3,3,9,4,36,5,180,6,1080,0)*F434)</f>
        <v/>
      </c>
      <c r="K434" s="90" t="str">
        <f t="array" ref="K434">IF(G434="","",INDEX(Herbs!$C:$C,MATCH(G434,Herbs!$B:$B,0)))</f>
        <v/>
      </c>
      <c r="L434" s="89"/>
      <c r="M434" s="91"/>
      <c r="N434" s="88" t="str">
        <f t="array" ref="N434">IF(M434="","",INDEX(Herbs!$J:$J,MATCH(M434,Herbs!$B:$B,0)))</f>
        <v/>
      </c>
      <c r="O434" s="88">
        <f t="array" ref="O434">IF(M434:M632="",0, INDEX(Herbs!A:A,MATCH(M434,Herbs!B:B,0)))</f>
        <v>0</v>
      </c>
      <c r="P434" s="89" t="str">
        <f t="array" ref="P434">IF(M434="","", SWITCH(INDEX(Herbs!$A:$A,MATCH(M434,Herbs!$B:$B,0)),1,1,2,3,3,9,4,36,5,180,6,1080,0)*L434)</f>
        <v/>
      </c>
      <c r="Q434" s="90" t="str">
        <f t="array" ref="Q434">IF(M434="","",INDEX(Herbs!$C:$C,MATCH(M434,Herbs!$B:$B,0)))</f>
        <v/>
      </c>
      <c r="R434" s="89"/>
      <c r="S434" s="91"/>
      <c r="T434" s="88" t="str">
        <f t="array" ref="T434">IF(S434="","",INDEX(Herbs!$J:$J,MATCH(S434,Herbs!$B:$B,0)))</f>
        <v/>
      </c>
      <c r="U434" s="88">
        <f t="array" ref="U434">IF(S434:S632="",0, INDEX(Herbs!A:A,MATCH(S434,Herbs!B:B,0)))</f>
        <v>0</v>
      </c>
      <c r="V434" s="89" t="str">
        <f t="array" ref="V434">IF(S434="","", SWITCH(INDEX(Herbs!$A:$A,MATCH(S434,Herbs!$B:$B,0)),1,1,2,3,3,9,4,36,5,180,6,1080,0)*R434)</f>
        <v/>
      </c>
      <c r="W434" s="90" t="str">
        <f t="array" ref="W434">IF(S434="","",INDEX(Herbs!$C:$C,MATCH(S434,Herbs!$B:$B,0)))</f>
        <v/>
      </c>
    </row>
    <row r="435" ht="41.25" customHeight="1">
      <c r="C435" s="75"/>
      <c r="D435" s="85" t="str">
        <f>C433</f>
        <v>Divine Speed Elixir</v>
      </c>
      <c r="E435" s="73" t="s">
        <v>323</v>
      </c>
      <c r="F435" s="86">
        <v>1.0</v>
      </c>
      <c r="G435" s="87" t="s">
        <v>436</v>
      </c>
      <c r="H435" s="88" t="str">
        <f t="array" ref="H435">IF(G435="","",INDEX(Herbs!$J:$J,MATCH(G435,Herbs!$B:$B,0)))</f>
        <v/>
      </c>
      <c r="I435" s="13">
        <f t="array" ref="I435">IF(G435:G632="",0, INDEX(Herbs!A:A,MATCH(G435,Herbs!B:B,0)))</f>
        <v>5</v>
      </c>
      <c r="J435" s="89">
        <f t="array" ref="J435">IF(G435="","", SWITCH(INDEX(Herbs!$A:$A,MATCH(G435,Herbs!$B:$B,0)),1,1,2,3,3,9,4,36,5,180,6,1080,0)*F435)</f>
        <v>180</v>
      </c>
      <c r="K435" s="90" t="str">
        <f t="array" ref="K435">IF(G435="","",INDEX(Herbs!$E:$E,MATCH(G435,Herbs!$B:$B,0)))</f>
        <v>Astral</v>
      </c>
      <c r="L435" s="86">
        <v>5.0</v>
      </c>
      <c r="M435" s="87" t="s">
        <v>377</v>
      </c>
      <c r="N435" s="88" t="str">
        <f t="array" ref="N435">IF(M435="","",INDEX(Herbs!$J:$J,MATCH(M435,Herbs!$B:$B,0)))</f>
        <v/>
      </c>
      <c r="O435" s="88">
        <f t="array" ref="O435">IF(M435:M632="",0, INDEX(Herbs!A:A,MATCH(M435,Herbs!B:B,0)))</f>
        <v>4</v>
      </c>
      <c r="P435" s="89">
        <f t="array" ref="P435">IF(M435="","", SWITCH(INDEX(Herbs!$A:$A,MATCH(M435,Herbs!$B:$B,0)),1,1,2,3,3,9,4,36,5,180,6,1080,0)*L435)</f>
        <v>180</v>
      </c>
      <c r="Q435" s="90" t="str">
        <f t="array" ref="Q435">IF(M435="","",INDEX(Herbs!$E:$E,MATCH(M435,Herbs!$B:$B,0)))</f>
        <v>Astral</v>
      </c>
      <c r="R435" s="89"/>
      <c r="S435" s="91"/>
      <c r="T435" s="88" t="str">
        <f t="array" ref="T435">IF(S435="","",INDEX(Herbs!$J:$J,MATCH(S435,Herbs!$B:$B,0)))</f>
        <v/>
      </c>
      <c r="U435" s="88">
        <f t="array" ref="U435">IF(S435:S632="",0, INDEX(Herbs!A:A,MATCH(S435,Herbs!B:B,0)))</f>
        <v>0</v>
      </c>
      <c r="V435" s="89" t="str">
        <f t="array" ref="V435">IF(S435="","", SWITCH(INDEX(Herbs!$A:$A,MATCH(S435,Herbs!$B:$B,0)),1,1,2,3,3,9,4,36,5,180,6,1080,0)*R435)</f>
        <v/>
      </c>
      <c r="W435" s="90" t="str">
        <f t="array" ref="W435">IF(S435="","",INDEX(Herbs!$E:$E,MATCH(S435,Herbs!$B:$B,0)))</f>
        <v/>
      </c>
    </row>
    <row r="436" ht="41.25" customHeight="1">
      <c r="C436" s="75"/>
      <c r="D436" s="85" t="str">
        <f>C433</f>
        <v>Divine Speed Elixir</v>
      </c>
      <c r="E436" s="73" t="s">
        <v>325</v>
      </c>
      <c r="F436" s="89"/>
      <c r="G436" s="91"/>
      <c r="H436" s="88" t="str">
        <f t="array" ref="H436">IF(G436="","",INDEX(Herbs!$J:$J,MATCH(G436,Herbs!$B:$B,0)))</f>
        <v/>
      </c>
      <c r="I436" s="13">
        <f t="array" ref="I436">IF(G436:G632="",0, INDEX(Herbs!A:A,MATCH(G436,Herbs!B:B,0)))</f>
        <v>0</v>
      </c>
      <c r="J436" s="89" t="str">
        <f t="array" ref="J436">IF(G436="","", SWITCH(INDEX(Herbs!$A:$A,MATCH(G436,Herbs!$B:$B,0)),1,1,2,3,3,9,4,36,5,180,6,1080,0)*F436)</f>
        <v/>
      </c>
      <c r="K436" s="90" t="str">
        <f t="array" ref="K436">IF(G436="","",INDEX(Herbs!$E:$E,MATCH(G436,Herbs!$B:$B,0)))</f>
        <v/>
      </c>
      <c r="L436" s="89"/>
      <c r="M436" s="91"/>
      <c r="N436" s="88" t="str">
        <f t="array" ref="N436">IF(M436="","",INDEX(Herbs!$J:$J,MATCH(M436,Herbs!$B:$B,0)))</f>
        <v/>
      </c>
      <c r="O436" s="88">
        <f t="array" ref="O436">IF(M436:M632="",0, INDEX(Herbs!A:A,MATCH(M436,Herbs!B:B,0)))</f>
        <v>0</v>
      </c>
      <c r="P436" s="89" t="str">
        <f t="array" ref="P436">IF(M436="","", SWITCH(INDEX(Herbs!$A:$A,MATCH(M436,Herbs!$B:$B,0)),1,1,2,3,3,9,4,36,5,180,6,1080,0)*L436)</f>
        <v/>
      </c>
      <c r="Q436" s="90" t="str">
        <f t="array" ref="Q436">IF(M436="","",INDEX(Herbs!$E:$E,MATCH(M436,Herbs!$B:$B,0)))</f>
        <v/>
      </c>
      <c r="R436" s="89"/>
      <c r="S436" s="91"/>
      <c r="T436" s="88" t="str">
        <f t="array" ref="T436">IF(S436="","",INDEX(Herbs!$J:$J,MATCH(S436,Herbs!$B:$B,0)))</f>
        <v/>
      </c>
      <c r="U436" s="88">
        <f t="array" ref="U436">IF(S436:S632="",0, INDEX(Herbs!A:A,MATCH(S436,Herbs!B:B,0)))</f>
        <v>0</v>
      </c>
      <c r="V436" s="89" t="str">
        <f t="array" ref="V436">IF(S436="","", SWITCH(INDEX(Herbs!$A:$A,MATCH(S436,Herbs!$B:$B,0)),1,1,2,3,3,9,4,36,5,180,6,1080,0)*R436)</f>
        <v/>
      </c>
      <c r="W436" s="90" t="str">
        <f t="array" ref="W436">IF(S436="","",INDEX(Herbs!$E:$E,MATCH(S436,Herbs!$B:$B,0)))</f>
        <v/>
      </c>
    </row>
    <row r="437" ht="41.25" customHeight="1">
      <c r="A437" s="92"/>
      <c r="B437" s="92"/>
      <c r="C437" s="93"/>
      <c r="D437" s="94" t="str">
        <f>C433</f>
        <v>Divine Speed Elixir</v>
      </c>
      <c r="E437" s="95" t="s">
        <v>326</v>
      </c>
      <c r="F437" s="96">
        <v>1.0</v>
      </c>
      <c r="G437" s="97" t="s">
        <v>426</v>
      </c>
      <c r="H437" s="98" t="str">
        <f t="array" ref="H437">IF(G437="","",INDEX(Herbs!$J:$J,MATCH(G437,Herbs!$B:$B,0)))</f>
        <v/>
      </c>
      <c r="I437" s="99">
        <f t="array" ref="I437">IF(G437:G632="",0, INDEX(Herbs!A:A,MATCH(G437,Herbs!B:B,0)))</f>
        <v>4</v>
      </c>
      <c r="J437" s="100">
        <f t="array" ref="J437">IF(G437="","", SWITCH(INDEX(Herbs!$A:$A,MATCH(G437,Herbs!$B:$B,0)),1,1,2,3,3,9,4,36,5,180,6,1080,0)*F437)</f>
        <v>36</v>
      </c>
      <c r="K437" s="101" t="str">
        <f t="array" ref="K437">IF(G437="","",INDEX(Herbs!$G:$G,MATCH(G437,Herbs!$B:$B,0)))</f>
        <v>Heat</v>
      </c>
      <c r="L437" s="96">
        <v>1.0</v>
      </c>
      <c r="M437" s="97" t="s">
        <v>391</v>
      </c>
      <c r="N437" s="98" t="str">
        <f t="array" ref="N437">IF(M437="","",INDEX(Herbs!$J:$J,MATCH(M437,Herbs!$B:$B,0)))</f>
        <v/>
      </c>
      <c r="O437" s="98">
        <f t="array" ref="O437">IF(M437:M632="",0, INDEX(Herbs!A:A,MATCH(M437,Herbs!B:B,0)))</f>
        <v>4</v>
      </c>
      <c r="P437" s="100">
        <f t="array" ref="P437">IF(M437="","", SWITCH(INDEX(Herbs!$A:$A,MATCH(M437,Herbs!$B:$B,0)),1,1,2,3,3,9,4,36,5,180,6,1080,0)*L437)</f>
        <v>36</v>
      </c>
      <c r="Q437" s="101" t="str">
        <f t="array" ref="Q437">IF(M437="","",INDEX(Herbs!$G:$G,MATCH(M437,Herbs!$B:$B,0)))</f>
        <v>Balanced</v>
      </c>
      <c r="R437" s="100"/>
      <c r="S437" s="97"/>
      <c r="T437" s="98" t="str">
        <f t="array" ref="T437">IF(S437="","",INDEX(Herbs!$J:$J,MATCH(S437,Herbs!$B:$B,0)))</f>
        <v/>
      </c>
      <c r="U437" s="98">
        <f t="array" ref="U437">IF(S437:S632="",0, INDEX(Herbs!A:A,MATCH(S437,Herbs!B:B,0)))</f>
        <v>0</v>
      </c>
      <c r="V437" s="100" t="str">
        <f t="array" ref="V437">IF(S437="","", SWITCH(INDEX(Herbs!$A:$A,MATCH(S437,Herbs!$B:$B,0)),1,1,2,3,3,9,4,36,5,180,6,1080,0)*R437)</f>
        <v/>
      </c>
      <c r="W437" s="101" t="str">
        <f t="array" ref="W437">IF(S437="","",INDEX(Herbs!$G:$G,MATCH(S437,Herbs!$B:$B,0)))</f>
        <v/>
      </c>
    </row>
    <row r="438" ht="41.25" customHeight="1">
      <c r="A438" s="82" t="s">
        <v>295</v>
      </c>
      <c r="B438" s="83">
        <v>3.0</v>
      </c>
      <c r="C438" s="84" t="s">
        <v>294</v>
      </c>
      <c r="D438" s="85" t="str">
        <f>C438</f>
        <v>Soul Spark Elixir</v>
      </c>
      <c r="E438" s="85" t="s">
        <v>320</v>
      </c>
      <c r="F438" s="86">
        <v>2.0</v>
      </c>
      <c r="G438" s="87" t="s">
        <v>364</v>
      </c>
      <c r="H438" s="88" t="str">
        <f t="array" ref="H438">IF(G438="","",INDEX(Herbs!$J:$J,MATCH(G438,Herbs!$B:$B,0)))</f>
        <v/>
      </c>
      <c r="I438" s="13">
        <f t="array" ref="I438">IF(G438:G632="",0, INDEX(Herbs!A:A,MATCH(G438,Herbs!B:B,0)))</f>
        <v>3</v>
      </c>
      <c r="J438" s="89">
        <f t="array" ref="J438">IF(G438="","", SWITCH(INDEX(Herbs!$A:$A,MATCH(G438,Herbs!$B:$B,0)),1,1,2,3,3,9,4,36,5,180,6,1080,0)*F438)</f>
        <v>18</v>
      </c>
      <c r="K438" s="90" t="str">
        <f t="array" ref="K438">IF(G438="","",INDEX(Herbs!$C:$C,MATCH(G438,Herbs!$B:$B,0)))</f>
        <v>Coalescing</v>
      </c>
      <c r="L438" s="86">
        <v>2.0</v>
      </c>
      <c r="M438" s="87" t="s">
        <v>350</v>
      </c>
      <c r="N438" s="88" t="str">
        <f t="array" ref="N438">IF(M438="","",INDEX(Herbs!$J:$J,MATCH(M438,Herbs!$B:$B,0)))</f>
        <v/>
      </c>
      <c r="O438" s="88">
        <f t="array" ref="O438">IF(M438:M632="",0, INDEX(Herbs!A:A,MATCH(M438,Herbs!B:B,0)))</f>
        <v>3</v>
      </c>
      <c r="P438" s="89">
        <f t="array" ref="P438">IF(M438="","", SWITCH(INDEX(Herbs!$A:$A,MATCH(M438,Herbs!$B:$B,0)),1,1,2,3,3,9,4,36,5,180,6,1080,0)*L438)</f>
        <v>18</v>
      </c>
      <c r="Q438" s="90" t="str">
        <f t="array" ref="Q438">IF(M438="","",INDEX(Herbs!$C:$C,MATCH(M438,Herbs!$B:$B,0)))</f>
        <v>Coalescing</v>
      </c>
      <c r="R438" s="89"/>
      <c r="S438" s="91"/>
      <c r="T438" s="88" t="str">
        <f t="array" ref="T438">IF(S438="","",INDEX(Herbs!$J:$J,MATCH(S438,Herbs!$B:$B,0)))</f>
        <v/>
      </c>
      <c r="U438" s="88">
        <f t="array" ref="U438">IF(S438:S632="",0, INDEX(Herbs!A:A,MATCH(S438,Herbs!B:B,0)))</f>
        <v>0</v>
      </c>
      <c r="V438" s="89" t="str">
        <f t="array" ref="V438">IF(S438="","", SWITCH(INDEX(Herbs!$A:$A,MATCH(S438,Herbs!$B:$B,0)),1,1,2,3,3,9,4,36,5,180,6,1080,0)*R438)</f>
        <v/>
      </c>
      <c r="W438" s="90" t="str">
        <f t="array" ref="W438">IF(S438="","",INDEX(Herbs!$C:$C,MATCH(S438,Herbs!$B:$B,0)))</f>
        <v/>
      </c>
    </row>
    <row r="439" ht="41.25" customHeight="1">
      <c r="C439" s="75"/>
      <c r="D439" s="85" t="str">
        <f>C438</f>
        <v>Soul Spark Elixir</v>
      </c>
      <c r="E439" s="85" t="s">
        <v>322</v>
      </c>
      <c r="F439" s="89"/>
      <c r="G439" s="91"/>
      <c r="H439" s="88" t="str">
        <f t="array" ref="H439">IF(G439="","",INDEX(Herbs!$J:$J,MATCH(G439,Herbs!$B:$B,0)))</f>
        <v/>
      </c>
      <c r="I439" s="13">
        <f t="array" ref="I439">IF(G439:G632="",0, INDEX(Herbs!A:A,MATCH(G439,Herbs!B:B,0)))</f>
        <v>0</v>
      </c>
      <c r="J439" s="89" t="str">
        <f t="array" ref="J439">IF(G439="","", SWITCH(INDEX(Herbs!$A:$A,MATCH(G439,Herbs!$B:$B,0)),1,1,2,3,3,9,4,36,5,180,6,1080,0)*F439)</f>
        <v/>
      </c>
      <c r="K439" s="90" t="str">
        <f t="array" ref="K439">IF(G439="","",INDEX(Herbs!$C:$C,MATCH(G439,Herbs!$B:$B,0)))</f>
        <v/>
      </c>
      <c r="L439" s="89"/>
      <c r="M439" s="91"/>
      <c r="N439" s="88" t="str">
        <f t="array" ref="N439">IF(M439="","",INDEX(Herbs!$J:$J,MATCH(M439,Herbs!$B:$B,0)))</f>
        <v/>
      </c>
      <c r="O439" s="88">
        <f t="array" ref="O439">IF(M439:M632="",0, INDEX(Herbs!A:A,MATCH(M439,Herbs!B:B,0)))</f>
        <v>0</v>
      </c>
      <c r="P439" s="89" t="str">
        <f t="array" ref="P439">IF(M439="","", SWITCH(INDEX(Herbs!$A:$A,MATCH(M439,Herbs!$B:$B,0)),1,1,2,3,3,9,4,36,5,180,6,1080,0)*L439)</f>
        <v/>
      </c>
      <c r="Q439" s="90" t="str">
        <f t="array" ref="Q439">IF(M439="","",INDEX(Herbs!$C:$C,MATCH(M439,Herbs!$B:$B,0)))</f>
        <v/>
      </c>
      <c r="R439" s="89"/>
      <c r="S439" s="91"/>
      <c r="T439" s="88" t="str">
        <f t="array" ref="T439">IF(S439="","",INDEX(Herbs!$J:$J,MATCH(S439,Herbs!$B:$B,0)))</f>
        <v/>
      </c>
      <c r="U439" s="88">
        <f t="array" ref="U439">IF(S439:S632="",0, INDEX(Herbs!A:A,MATCH(S439,Herbs!B:B,0)))</f>
        <v>0</v>
      </c>
      <c r="V439" s="89" t="str">
        <f t="array" ref="V439">IF(S439="","", SWITCH(INDEX(Herbs!$A:$A,MATCH(S439,Herbs!$B:$B,0)),1,1,2,3,3,9,4,36,5,180,6,1080,0)*R439)</f>
        <v/>
      </c>
      <c r="W439" s="90" t="str">
        <f t="array" ref="W439">IF(S439="","",INDEX(Herbs!$C:$C,MATCH(S439,Herbs!$B:$B,0)))</f>
        <v/>
      </c>
    </row>
    <row r="440" ht="41.25" customHeight="1">
      <c r="C440" s="75"/>
      <c r="D440" s="85" t="str">
        <f>C438</f>
        <v>Soul Spark Elixir</v>
      </c>
      <c r="E440" s="73" t="s">
        <v>323</v>
      </c>
      <c r="F440" s="86">
        <v>2.0</v>
      </c>
      <c r="G440" s="87" t="s">
        <v>434</v>
      </c>
      <c r="H440" s="88" t="str">
        <f t="array" ref="H440">IF(G440="","",INDEX(Herbs!$J:$J,MATCH(G440,Herbs!$B:$B,0)))</f>
        <v/>
      </c>
      <c r="I440" s="13">
        <f t="array" ref="I440">IF(G440:G632="",0, INDEX(Herbs!A:A,MATCH(G440,Herbs!B:B,0)))</f>
        <v>3</v>
      </c>
      <c r="J440" s="89">
        <f t="array" ref="J440">IF(G440="","", SWITCH(INDEX(Herbs!$A:$A,MATCH(G440,Herbs!$B:$B,0)),1,1,2,3,3,9,4,36,5,180,6,1080,0)*F440)</f>
        <v>18</v>
      </c>
      <c r="K440" s="90" t="str">
        <f t="array" ref="K440">IF(G440="","",INDEX(Herbs!$E:$E,MATCH(G440,Herbs!$B:$B,0)))</f>
        <v>Soulbuilding</v>
      </c>
      <c r="L440" s="86">
        <v>2.0</v>
      </c>
      <c r="M440" s="87" t="s">
        <v>434</v>
      </c>
      <c r="N440" s="88" t="str">
        <f t="array" ref="N440">IF(M440="","",INDEX(Herbs!$J:$J,MATCH(M440,Herbs!$B:$B,0)))</f>
        <v/>
      </c>
      <c r="O440" s="88">
        <f t="array" ref="O440">IF(M440:M632="",0, INDEX(Herbs!A:A,MATCH(M440,Herbs!B:B,0)))</f>
        <v>3</v>
      </c>
      <c r="P440" s="89">
        <f t="array" ref="P440">IF(M440="","", SWITCH(INDEX(Herbs!$A:$A,MATCH(M440,Herbs!$B:$B,0)),1,1,2,3,3,9,4,36,5,180,6,1080,0)*L440)</f>
        <v>18</v>
      </c>
      <c r="Q440" s="90" t="str">
        <f t="array" ref="Q440">IF(M440="","",INDEX(Herbs!$E:$E,MATCH(M440,Herbs!$B:$B,0)))</f>
        <v>Soulbuilding</v>
      </c>
      <c r="R440" s="89"/>
      <c r="S440" s="91"/>
      <c r="T440" s="88" t="str">
        <f t="array" ref="T440">IF(S440="","",INDEX(Herbs!$J:$J,MATCH(S440,Herbs!$B:$B,0)))</f>
        <v/>
      </c>
      <c r="U440" s="88">
        <f t="array" ref="U440">IF(S440:S632="",0, INDEX(Herbs!A:A,MATCH(S440,Herbs!B:B,0)))</f>
        <v>0</v>
      </c>
      <c r="V440" s="89" t="str">
        <f t="array" ref="V440">IF(S440="","", SWITCH(INDEX(Herbs!$A:$A,MATCH(S440,Herbs!$B:$B,0)),1,1,2,3,3,9,4,36,5,180,6,1080,0)*R440)</f>
        <v/>
      </c>
      <c r="W440" s="90" t="str">
        <f t="array" ref="W440">IF(S440="","",INDEX(Herbs!$E:$E,MATCH(S440,Herbs!$B:$B,0)))</f>
        <v/>
      </c>
    </row>
    <row r="441" ht="41.25" customHeight="1">
      <c r="C441" s="75"/>
      <c r="D441" s="85" t="str">
        <f>C438</f>
        <v>Soul Spark Elixir</v>
      </c>
      <c r="E441" s="73" t="s">
        <v>325</v>
      </c>
      <c r="F441" s="89"/>
      <c r="G441" s="91"/>
      <c r="H441" s="88" t="str">
        <f t="array" ref="H441">IF(G441="","",INDEX(Herbs!$J:$J,MATCH(G441,Herbs!$B:$B,0)))</f>
        <v/>
      </c>
      <c r="I441" s="13">
        <f t="array" ref="I441">IF(G441:G632="",0, INDEX(Herbs!A:A,MATCH(G441,Herbs!B:B,0)))</f>
        <v>0</v>
      </c>
      <c r="J441" s="89" t="str">
        <f t="array" ref="J441">IF(G441="","", SWITCH(INDEX(Herbs!$A:$A,MATCH(G441,Herbs!$B:$B,0)),1,1,2,3,3,9,4,36,5,180,6,1080,0)*F441)</f>
        <v/>
      </c>
      <c r="K441" s="90" t="str">
        <f t="array" ref="K441">IF(G441="","",INDEX(Herbs!$E:$E,MATCH(G441,Herbs!$B:$B,0)))</f>
        <v/>
      </c>
      <c r="L441" s="89"/>
      <c r="M441" s="91"/>
      <c r="N441" s="88" t="str">
        <f t="array" ref="N441">IF(M441="","",INDEX(Herbs!$J:$J,MATCH(M441,Herbs!$B:$B,0)))</f>
        <v/>
      </c>
      <c r="O441" s="88">
        <f t="array" ref="O441">IF(M441:M632="",0, INDEX(Herbs!A:A,MATCH(M441,Herbs!B:B,0)))</f>
        <v>0</v>
      </c>
      <c r="P441" s="89" t="str">
        <f t="array" ref="P441">IF(M441="","", SWITCH(INDEX(Herbs!$A:$A,MATCH(M441,Herbs!$B:$B,0)),1,1,2,3,3,9,4,36,5,180,6,1080,0)*L441)</f>
        <v/>
      </c>
      <c r="Q441" s="90" t="str">
        <f t="array" ref="Q441">IF(M441="","",INDEX(Herbs!$E:$E,MATCH(M441,Herbs!$B:$B,0)))</f>
        <v/>
      </c>
      <c r="R441" s="89"/>
      <c r="S441" s="91"/>
      <c r="T441" s="88" t="str">
        <f t="array" ref="T441">IF(S441="","",INDEX(Herbs!$J:$J,MATCH(S441,Herbs!$B:$B,0)))</f>
        <v/>
      </c>
      <c r="U441" s="88">
        <f t="array" ref="U441">IF(S441:S632="",0, INDEX(Herbs!A:A,MATCH(S441,Herbs!B:B,0)))</f>
        <v>0</v>
      </c>
      <c r="V441" s="89" t="str">
        <f t="array" ref="V441">IF(S441="","", SWITCH(INDEX(Herbs!$A:$A,MATCH(S441,Herbs!$B:$B,0)),1,1,2,3,3,9,4,36,5,180,6,1080,0)*R441)</f>
        <v/>
      </c>
      <c r="W441" s="90" t="str">
        <f t="array" ref="W441">IF(S441="","",INDEX(Herbs!$E:$E,MATCH(S441,Herbs!$B:$B,0)))</f>
        <v/>
      </c>
    </row>
    <row r="442" ht="41.25" customHeight="1">
      <c r="A442" s="92"/>
      <c r="B442" s="92"/>
      <c r="C442" s="93"/>
      <c r="D442" s="94" t="str">
        <f>C438</f>
        <v>Soul Spark Elixir</v>
      </c>
      <c r="E442" s="95" t="s">
        <v>326</v>
      </c>
      <c r="F442" s="96">
        <v>4.0</v>
      </c>
      <c r="G442" s="97" t="s">
        <v>416</v>
      </c>
      <c r="H442" s="98" t="str">
        <f t="array" ref="H442">IF(G442="","",INDEX(Herbs!$J:$J,MATCH(G442,Herbs!$B:$B,0)))</f>
        <v/>
      </c>
      <c r="I442" s="99">
        <f t="array" ref="I442">IF(G442:G632="",0, INDEX(Herbs!A:A,MATCH(G442,Herbs!B:B,0)))</f>
        <v>3</v>
      </c>
      <c r="J442" s="100">
        <f t="array" ref="J442">IF(G442="","", SWITCH(INDEX(Herbs!$A:$A,MATCH(G442,Herbs!$B:$B,0)),1,1,2,3,3,9,4,36,5,180,6,1080,0)*F442)</f>
        <v>36</v>
      </c>
      <c r="K442" s="101" t="str">
        <f t="array" ref="K442">IF(G442="","",INDEX(Herbs!$G:$G,MATCH(G442,Herbs!$B:$B,0)))</f>
        <v>Cold</v>
      </c>
      <c r="L442" s="96">
        <v>1.0</v>
      </c>
      <c r="M442" s="97" t="s">
        <v>389</v>
      </c>
      <c r="N442" s="98" t="str">
        <f t="array" ref="N442">IF(M442="","",INDEX(Herbs!$J:$J,MATCH(M442,Herbs!$B:$B,0)))</f>
        <v/>
      </c>
      <c r="O442" s="98">
        <f t="array" ref="O442">IF(M442:M632="",0, INDEX(Herbs!A:A,MATCH(M442,Herbs!B:B,0)))</f>
        <v>4</v>
      </c>
      <c r="P442" s="100">
        <f t="array" ref="P442">IF(M442="","", SWITCH(INDEX(Herbs!$A:$A,MATCH(M442,Herbs!$B:$B,0)),1,1,2,3,3,9,4,36,5,180,6,1080,0)*L442)</f>
        <v>36</v>
      </c>
      <c r="Q442" s="101" t="str">
        <f t="array" ref="Q442">IF(M442="","",INDEX(Herbs!$G:$G,MATCH(M442,Herbs!$B:$B,0)))</f>
        <v>Balanced</v>
      </c>
      <c r="R442" s="100"/>
      <c r="S442" s="97"/>
      <c r="T442" s="98" t="str">
        <f t="array" ref="T442">IF(S442="","",INDEX(Herbs!$J:$J,MATCH(S442,Herbs!$B:$B,0)))</f>
        <v/>
      </c>
      <c r="U442" s="98">
        <f t="array" ref="U442">IF(S442:S632="",0, INDEX(Herbs!A:A,MATCH(S442,Herbs!B:B,0)))</f>
        <v>0</v>
      </c>
      <c r="V442" s="100" t="str">
        <f t="array" ref="V442">IF(S442="","", SWITCH(INDEX(Herbs!$A:$A,MATCH(S442,Herbs!$B:$B,0)),1,1,2,3,3,9,4,36,5,180,6,1080,0)*R442)</f>
        <v/>
      </c>
      <c r="W442" s="101" t="str">
        <f t="array" ref="W442">IF(S442="","",INDEX(Herbs!$G:$G,MATCH(S442,Herbs!$B:$B,0)))</f>
        <v/>
      </c>
    </row>
    <row r="443" ht="41.25" customHeight="1">
      <c r="A443" s="82" t="s">
        <v>295</v>
      </c>
      <c r="B443" s="83">
        <v>4.0</v>
      </c>
      <c r="C443" s="84" t="s">
        <v>297</v>
      </c>
      <c r="D443" s="85" t="str">
        <f>C443</f>
        <v>Soul Shard Elixir</v>
      </c>
      <c r="E443" s="85" t="s">
        <v>320</v>
      </c>
      <c r="F443" s="86">
        <v>8.0</v>
      </c>
      <c r="G443" s="87" t="s">
        <v>364</v>
      </c>
      <c r="H443" s="88" t="str">
        <f t="array" ref="H443">IF(G443="","",INDEX(Herbs!$J:$J,MATCH(G443,Herbs!$B:$B,0)))</f>
        <v/>
      </c>
      <c r="I443" s="13">
        <f t="array" ref="I443">IF(G443:G632="",0, INDEX(Herbs!A:A,MATCH(G443,Herbs!B:B,0)))</f>
        <v>3</v>
      </c>
      <c r="J443" s="89">
        <f t="array" ref="J443">IF(G443="","", SWITCH(INDEX(Herbs!$A:$A,MATCH(G443,Herbs!$B:$B,0)),1,1,2,3,3,9,4,36,5,180,6,1080,0)*F443)</f>
        <v>72</v>
      </c>
      <c r="K443" s="90" t="str">
        <f t="array" ref="K443">IF(G443="","",INDEX(Herbs!$C:$C,MATCH(G443,Herbs!$B:$B,0)))</f>
        <v>Coalescing</v>
      </c>
      <c r="L443" s="89"/>
      <c r="M443" s="91"/>
      <c r="N443" s="88" t="str">
        <f t="array" ref="N443">IF(M443="","",INDEX(Herbs!$J:$J,MATCH(M443,Herbs!$B:$B,0)))</f>
        <v/>
      </c>
      <c r="O443" s="88">
        <f t="array" ref="O443">IF(M443:M632="",0, INDEX(Herbs!A:A,MATCH(M443,Herbs!B:B,0)))</f>
        <v>0</v>
      </c>
      <c r="P443" s="89" t="str">
        <f t="array" ref="P443">IF(M443="","", SWITCH(INDEX(Herbs!$A:$A,MATCH(M443,Herbs!$B:$B,0)),1,1,2,3,3,9,4,36,5,180,6,1080,0)*L443)</f>
        <v/>
      </c>
      <c r="Q443" s="90" t="str">
        <f t="array" ref="Q443">IF(M443="","",INDEX(Herbs!$C:$C,MATCH(M443,Herbs!$B:$B,0)))</f>
        <v/>
      </c>
      <c r="R443" s="89"/>
      <c r="S443" s="91"/>
      <c r="T443" s="88" t="str">
        <f t="array" ref="T443">IF(S443="","",INDEX(Herbs!$J:$J,MATCH(S443,Herbs!$B:$B,0)))</f>
        <v/>
      </c>
      <c r="U443" s="88">
        <f t="array" ref="U443">IF(S443:S632="",0, INDEX(Herbs!A:A,MATCH(S443,Herbs!B:B,0)))</f>
        <v>0</v>
      </c>
      <c r="V443" s="89" t="str">
        <f t="array" ref="V443">IF(S443="","", SWITCH(INDEX(Herbs!$A:$A,MATCH(S443,Herbs!$B:$B,0)),1,1,2,3,3,9,4,36,5,180,6,1080,0)*R443)</f>
        <v/>
      </c>
      <c r="W443" s="90" t="str">
        <f t="array" ref="W443">IF(S443="","",INDEX(Herbs!$C:$C,MATCH(S443,Herbs!$B:$B,0)))</f>
        <v/>
      </c>
    </row>
    <row r="444" ht="41.25" customHeight="1">
      <c r="C444" s="75"/>
      <c r="D444" s="85" t="str">
        <f>C443</f>
        <v>Soul Shard Elixir</v>
      </c>
      <c r="E444" s="85" t="s">
        <v>322</v>
      </c>
      <c r="F444" s="89"/>
      <c r="G444" s="91"/>
      <c r="H444" s="88" t="str">
        <f t="array" ref="H444">IF(G444="","",INDEX(Herbs!$J:$J,MATCH(G444,Herbs!$B:$B,0)))</f>
        <v/>
      </c>
      <c r="I444" s="13">
        <f t="array" ref="I444">IF(G444:G632="",0, INDEX(Herbs!A:A,MATCH(G444,Herbs!B:B,0)))</f>
        <v>0</v>
      </c>
      <c r="J444" s="89" t="str">
        <f t="array" ref="J444">IF(G444="","", SWITCH(INDEX(Herbs!$A:$A,MATCH(G444,Herbs!$B:$B,0)),1,1,2,3,3,9,4,36,5,180,6,1080,0)*F444)</f>
        <v/>
      </c>
      <c r="K444" s="90" t="str">
        <f t="array" ref="K444">IF(G444="","",INDEX(Herbs!$C:$C,MATCH(G444,Herbs!$B:$B,0)))</f>
        <v/>
      </c>
      <c r="L444" s="89"/>
      <c r="M444" s="91"/>
      <c r="N444" s="88" t="str">
        <f t="array" ref="N444">IF(M444="","",INDEX(Herbs!$J:$J,MATCH(M444,Herbs!$B:$B,0)))</f>
        <v/>
      </c>
      <c r="O444" s="88">
        <f t="array" ref="O444">IF(M444:M632="",0, INDEX(Herbs!A:A,MATCH(M444,Herbs!B:B,0)))</f>
        <v>0</v>
      </c>
      <c r="P444" s="89" t="str">
        <f t="array" ref="P444">IF(M444="","", SWITCH(INDEX(Herbs!$A:$A,MATCH(M444,Herbs!$B:$B,0)),1,1,2,3,3,9,4,36,5,180,6,1080,0)*L444)</f>
        <v/>
      </c>
      <c r="Q444" s="90" t="str">
        <f t="array" ref="Q444">IF(M444="","",INDEX(Herbs!$C:$C,MATCH(M444,Herbs!$B:$B,0)))</f>
        <v/>
      </c>
      <c r="R444" s="89"/>
      <c r="S444" s="91"/>
      <c r="T444" s="88" t="str">
        <f t="array" ref="T444">IF(S444="","",INDEX(Herbs!$J:$J,MATCH(S444,Herbs!$B:$B,0)))</f>
        <v/>
      </c>
      <c r="U444" s="88">
        <f t="array" ref="U444">IF(S444:S632="",0, INDEX(Herbs!A:A,MATCH(S444,Herbs!B:B,0)))</f>
        <v>0</v>
      </c>
      <c r="V444" s="89" t="str">
        <f t="array" ref="V444">IF(S444="","", SWITCH(INDEX(Herbs!$A:$A,MATCH(S444,Herbs!$B:$B,0)),1,1,2,3,3,9,4,36,5,180,6,1080,0)*R444)</f>
        <v/>
      </c>
      <c r="W444" s="90" t="str">
        <f t="array" ref="W444">IF(S444="","",INDEX(Herbs!$C:$C,MATCH(S444,Herbs!$B:$B,0)))</f>
        <v/>
      </c>
    </row>
    <row r="445" ht="41.25" customHeight="1">
      <c r="C445" s="75"/>
      <c r="D445" s="85" t="str">
        <f>C443</f>
        <v>Soul Shard Elixir</v>
      </c>
      <c r="E445" s="73" t="s">
        <v>323</v>
      </c>
      <c r="F445" s="86">
        <v>3.0</v>
      </c>
      <c r="G445" s="87" t="s">
        <v>358</v>
      </c>
      <c r="H445" s="88" t="str">
        <f t="array" ref="H445">IF(G445="","",INDEX(Herbs!$J:$J,MATCH(G445,Herbs!$B:$B,0)))</f>
        <v/>
      </c>
      <c r="I445" s="13">
        <f t="array" ref="I445">IF(G445:G632="",0, INDEX(Herbs!A:A,MATCH(G445,Herbs!B:B,0)))</f>
        <v>4</v>
      </c>
      <c r="J445" s="89">
        <f t="array" ref="J445">IF(G445="","", SWITCH(INDEX(Herbs!$A:$A,MATCH(G445,Herbs!$B:$B,0)),1,1,2,3,3,9,4,36,5,180,6,1080,0)*F445)</f>
        <v>108</v>
      </c>
      <c r="K445" s="90" t="str">
        <f t="array" ref="K445">IF(G445="","",INDEX(Herbs!$E:$E,MATCH(G445,Herbs!$B:$B,0)))</f>
        <v>Soulbuilding</v>
      </c>
      <c r="L445" s="89"/>
      <c r="M445" s="91"/>
      <c r="N445" s="88" t="str">
        <f t="array" ref="N445">IF(M445="","",INDEX(Herbs!$J:$J,MATCH(M445,Herbs!$B:$B,0)))</f>
        <v/>
      </c>
      <c r="O445" s="88">
        <f t="array" ref="O445">IF(M445:M632="",0, INDEX(Herbs!A:A,MATCH(M445,Herbs!B:B,0)))</f>
        <v>0</v>
      </c>
      <c r="P445" s="89" t="str">
        <f t="array" ref="P445">IF(M445="","", SWITCH(INDEX(Herbs!$A:$A,MATCH(M445,Herbs!$B:$B,0)),1,1,2,3,3,9,4,36,5,180,6,1080,0)*L445)</f>
        <v/>
      </c>
      <c r="Q445" s="90" t="str">
        <f t="array" ref="Q445">IF(M445="","",INDEX(Herbs!$E:$E,MATCH(M445,Herbs!$B:$B,0)))</f>
        <v/>
      </c>
      <c r="R445" s="89"/>
      <c r="S445" s="91"/>
      <c r="T445" s="88" t="str">
        <f t="array" ref="T445">IF(S445="","",INDEX(Herbs!$J:$J,MATCH(S445,Herbs!$B:$B,0)))</f>
        <v/>
      </c>
      <c r="U445" s="88">
        <f t="array" ref="U445">IF(S445:S632="",0, INDEX(Herbs!A:A,MATCH(S445,Herbs!B:B,0)))</f>
        <v>0</v>
      </c>
      <c r="V445" s="89" t="str">
        <f t="array" ref="V445">IF(S445="","", SWITCH(INDEX(Herbs!$A:$A,MATCH(S445,Herbs!$B:$B,0)),1,1,2,3,3,9,4,36,5,180,6,1080,0)*R445)</f>
        <v/>
      </c>
      <c r="W445" s="90" t="str">
        <f t="array" ref="W445">IF(S445="","",INDEX(Herbs!$E:$E,MATCH(S445,Herbs!$B:$B,0)))</f>
        <v/>
      </c>
    </row>
    <row r="446" ht="41.25" customHeight="1">
      <c r="C446" s="75"/>
      <c r="D446" s="85" t="str">
        <f>C443</f>
        <v>Soul Shard Elixir</v>
      </c>
      <c r="E446" s="73" t="s">
        <v>325</v>
      </c>
      <c r="F446" s="89"/>
      <c r="G446" s="91"/>
      <c r="H446" s="88" t="str">
        <f t="array" ref="H446">IF(G446="","",INDEX(Herbs!$J:$J,MATCH(G446,Herbs!$B:$B,0)))</f>
        <v/>
      </c>
      <c r="I446" s="13">
        <f t="array" ref="I446">IF(G446:G632="",0, INDEX(Herbs!A:A,MATCH(G446,Herbs!B:B,0)))</f>
        <v>0</v>
      </c>
      <c r="J446" s="89" t="str">
        <f t="array" ref="J446">IF(G446="","", SWITCH(INDEX(Herbs!$A:$A,MATCH(G446,Herbs!$B:$B,0)),1,1,2,3,3,9,4,36,5,180,6,1080,0)*F446)</f>
        <v/>
      </c>
      <c r="K446" s="90" t="str">
        <f t="array" ref="K446">IF(G446="","",INDEX(Herbs!$E:$E,MATCH(G446,Herbs!$B:$B,0)))</f>
        <v/>
      </c>
      <c r="L446" s="89"/>
      <c r="M446" s="91"/>
      <c r="N446" s="88" t="str">
        <f t="array" ref="N446">IF(M446="","",INDEX(Herbs!$J:$J,MATCH(M446,Herbs!$B:$B,0)))</f>
        <v/>
      </c>
      <c r="O446" s="88">
        <f t="array" ref="O446">IF(M446:M632="",0, INDEX(Herbs!A:A,MATCH(M446,Herbs!B:B,0)))</f>
        <v>0</v>
      </c>
      <c r="P446" s="89" t="str">
        <f t="array" ref="P446">IF(M446="","", SWITCH(INDEX(Herbs!$A:$A,MATCH(M446,Herbs!$B:$B,0)),1,1,2,3,3,9,4,36,5,180,6,1080,0)*L446)</f>
        <v/>
      </c>
      <c r="Q446" s="90" t="str">
        <f t="array" ref="Q446">IF(M446="","",INDEX(Herbs!$E:$E,MATCH(M446,Herbs!$B:$B,0)))</f>
        <v/>
      </c>
      <c r="R446" s="89"/>
      <c r="S446" s="91"/>
      <c r="T446" s="88" t="str">
        <f t="array" ref="T446">IF(S446="","",INDEX(Herbs!$J:$J,MATCH(S446,Herbs!$B:$B,0)))</f>
        <v/>
      </c>
      <c r="U446" s="88">
        <f t="array" ref="U446">IF(S446:S632="",0, INDEX(Herbs!A:A,MATCH(S446,Herbs!B:B,0)))</f>
        <v>0</v>
      </c>
      <c r="V446" s="89" t="str">
        <f t="array" ref="V446">IF(S446="","", SWITCH(INDEX(Herbs!$A:$A,MATCH(S446,Herbs!$B:$B,0)),1,1,2,3,3,9,4,36,5,180,6,1080,0)*R446)</f>
        <v/>
      </c>
      <c r="W446" s="90" t="str">
        <f t="array" ref="W446">IF(S446="","",INDEX(Herbs!$E:$E,MATCH(S446,Herbs!$B:$B,0)))</f>
        <v/>
      </c>
    </row>
    <row r="447" ht="41.25" customHeight="1">
      <c r="A447" s="92"/>
      <c r="B447" s="92"/>
      <c r="C447" s="93"/>
      <c r="D447" s="94" t="str">
        <f>C443</f>
        <v>Soul Shard Elixir</v>
      </c>
      <c r="E447" s="95" t="s">
        <v>326</v>
      </c>
      <c r="F447" s="96">
        <v>1.0</v>
      </c>
      <c r="G447" s="97" t="s">
        <v>366</v>
      </c>
      <c r="H447" s="98" t="str">
        <f t="array" ref="H447">IF(G447="","",INDEX(Herbs!$J:$J,MATCH(G447,Herbs!$B:$B,0)))</f>
        <v/>
      </c>
      <c r="I447" s="99">
        <f t="array" ref="I447">IF(G447:G632="",0, INDEX(Herbs!A:A,MATCH(G447,Herbs!B:B,0)))</f>
        <v>3</v>
      </c>
      <c r="J447" s="100">
        <f t="array" ref="J447">IF(G447="","", SWITCH(INDEX(Herbs!$A:$A,MATCH(G447,Herbs!$B:$B,0)),1,1,2,3,3,9,4,36,5,180,6,1080,0)*F447)</f>
        <v>9</v>
      </c>
      <c r="K447" s="101" t="str">
        <f t="array" ref="K447">IF(G447="","",INDEX(Herbs!$G:$G,MATCH(G447,Herbs!$B:$B,0)))</f>
        <v>Cold</v>
      </c>
      <c r="L447" s="100"/>
      <c r="M447" s="97"/>
      <c r="N447" s="98" t="str">
        <f t="array" ref="N447">IF(M447="","",INDEX(Herbs!$J:$J,MATCH(M447,Herbs!$B:$B,0)))</f>
        <v/>
      </c>
      <c r="O447" s="98">
        <f t="array" ref="O447">IF(M447:M632="",0, INDEX(Herbs!A:A,MATCH(M447,Herbs!B:B,0)))</f>
        <v>0</v>
      </c>
      <c r="P447" s="100" t="str">
        <f t="array" ref="P447">IF(M447="","", SWITCH(INDEX(Herbs!$A:$A,MATCH(M447,Herbs!$B:$B,0)),1,1,2,3,3,9,4,36,5,180,6,1080,0)*L447)</f>
        <v/>
      </c>
      <c r="Q447" s="101" t="str">
        <f t="array" ref="Q447">IF(M447="","",INDEX(Herbs!$G:$G,MATCH(M447,Herbs!$B:$B,0)))</f>
        <v/>
      </c>
      <c r="R447" s="100"/>
      <c r="S447" s="97"/>
      <c r="T447" s="98" t="str">
        <f t="array" ref="T447">IF(S447="","",INDEX(Herbs!$J:$J,MATCH(S447,Herbs!$B:$B,0)))</f>
        <v/>
      </c>
      <c r="U447" s="98">
        <f t="array" ref="U447">IF(S447:S632="",0, INDEX(Herbs!A:A,MATCH(S447,Herbs!B:B,0)))</f>
        <v>0</v>
      </c>
      <c r="V447" s="100" t="str">
        <f t="array" ref="V447">IF(S447="","", SWITCH(INDEX(Herbs!$A:$A,MATCH(S447,Herbs!$B:$B,0)),1,1,2,3,3,9,4,36,5,180,6,1080,0)*R447)</f>
        <v/>
      </c>
      <c r="W447" s="101" t="str">
        <f t="array" ref="W447">IF(S447="","",INDEX(Herbs!$G:$G,MATCH(S447,Herbs!$B:$B,0)))</f>
        <v/>
      </c>
    </row>
    <row r="448" ht="41.25" customHeight="1">
      <c r="A448" s="82" t="s">
        <v>295</v>
      </c>
      <c r="B448" s="83">
        <v>5.0</v>
      </c>
      <c r="C448" s="84" t="s">
        <v>299</v>
      </c>
      <c r="D448" s="85" t="str">
        <f>C448</f>
        <v>Soul Orb Elixir</v>
      </c>
      <c r="E448" s="85" t="s">
        <v>320</v>
      </c>
      <c r="F448" s="86">
        <v>6.0</v>
      </c>
      <c r="G448" s="87" t="s">
        <v>388</v>
      </c>
      <c r="H448" s="88" t="str">
        <f t="array" ref="H448">IF(G448="","",INDEX(Herbs!$J:$J,MATCH(G448,Herbs!$B:$B,0)))</f>
        <v/>
      </c>
      <c r="I448" s="13">
        <f t="array" ref="I448">IF(G448:G632="",0, INDEX(Herbs!A:A,MATCH(G448,Herbs!B:B,0)))</f>
        <v>4</v>
      </c>
      <c r="J448" s="89">
        <f t="array" ref="J448">IF(G448="","", SWITCH(INDEX(Herbs!$A:$A,MATCH(G448,Herbs!$B:$B,0)),1,1,2,3,3,9,4,36,5,180,6,1080,0)*F448)</f>
        <v>216</v>
      </c>
      <c r="K448" s="90" t="str">
        <f t="array" ref="K448">IF(G448="","",INDEX(Herbs!$C:$C,MATCH(G448,Herbs!$B:$B,0)))</f>
        <v>Coalescing</v>
      </c>
      <c r="L448" s="86">
        <v>6.0</v>
      </c>
      <c r="M448" s="87" t="s">
        <v>388</v>
      </c>
      <c r="N448" s="88" t="str">
        <f t="array" ref="N448">IF(M448="","",INDEX(Herbs!$J:$J,MATCH(M448,Herbs!$B:$B,0)))</f>
        <v/>
      </c>
      <c r="O448" s="88">
        <f t="array" ref="O448">IF(M448:M632="",0, INDEX(Herbs!A:A,MATCH(M448,Herbs!B:B,0)))</f>
        <v>4</v>
      </c>
      <c r="P448" s="89">
        <f t="array" ref="P448">IF(M448="","", SWITCH(INDEX(Herbs!$A:$A,MATCH(M448,Herbs!$B:$B,0)),1,1,2,3,3,9,4,36,5,180,6,1080,0)*L448)</f>
        <v>216</v>
      </c>
      <c r="Q448" s="90" t="str">
        <f t="array" ref="Q448">IF(M448="","",INDEX(Herbs!$C:$C,MATCH(M448,Herbs!$B:$B,0)))</f>
        <v>Coalescing</v>
      </c>
      <c r="R448" s="89"/>
      <c r="S448" s="91"/>
      <c r="T448" s="88" t="str">
        <f t="array" ref="T448">IF(S448="","",INDEX(Herbs!$J:$J,MATCH(S448,Herbs!$B:$B,0)))</f>
        <v/>
      </c>
      <c r="U448" s="88">
        <f t="array" ref="U448">IF(S448:S632="",0, INDEX(Herbs!A:A,MATCH(S448,Herbs!B:B,0)))</f>
        <v>0</v>
      </c>
      <c r="V448" s="89" t="str">
        <f t="array" ref="V448">IF(S448="","", SWITCH(INDEX(Herbs!$A:$A,MATCH(S448,Herbs!$B:$B,0)),1,1,2,3,3,9,4,36,5,180,6,1080,0)*R448)</f>
        <v/>
      </c>
      <c r="W448" s="90" t="str">
        <f t="array" ref="W448">IF(S448="","",INDEX(Herbs!$C:$C,MATCH(S448,Herbs!$B:$B,0)))</f>
        <v/>
      </c>
    </row>
    <row r="449" ht="41.25" customHeight="1">
      <c r="C449" s="75"/>
      <c r="D449" s="85" t="str">
        <f>C448</f>
        <v>Soul Orb Elixir</v>
      </c>
      <c r="E449" s="85" t="s">
        <v>322</v>
      </c>
      <c r="F449" s="89"/>
      <c r="G449" s="91"/>
      <c r="H449" s="88" t="str">
        <f t="array" ref="H449">IF(G449="","",INDEX(Herbs!$J:$J,MATCH(G449,Herbs!$B:$B,0)))</f>
        <v/>
      </c>
      <c r="I449" s="13">
        <f t="array" ref="I449">IF(G449:G632="",0, INDEX(Herbs!A:A,MATCH(G449,Herbs!B:B,0)))</f>
        <v>0</v>
      </c>
      <c r="J449" s="89" t="str">
        <f t="array" ref="J449">IF(G449="","", SWITCH(INDEX(Herbs!$A:$A,MATCH(G449,Herbs!$B:$B,0)),1,1,2,3,3,9,4,36,5,180,6,1080,0)*F449)</f>
        <v/>
      </c>
      <c r="K449" s="90" t="str">
        <f t="array" ref="K449">IF(G449="","",INDEX(Herbs!$C:$C,MATCH(G449,Herbs!$B:$B,0)))</f>
        <v/>
      </c>
      <c r="L449" s="89"/>
      <c r="M449" s="91"/>
      <c r="N449" s="88" t="str">
        <f t="array" ref="N449">IF(M449="","",INDEX(Herbs!$J:$J,MATCH(M449,Herbs!$B:$B,0)))</f>
        <v/>
      </c>
      <c r="O449" s="88">
        <f t="array" ref="O449">IF(M449:M632="",0, INDEX(Herbs!A:A,MATCH(M449,Herbs!B:B,0)))</f>
        <v>0</v>
      </c>
      <c r="P449" s="89" t="str">
        <f t="array" ref="P449">IF(M449="","", SWITCH(INDEX(Herbs!$A:$A,MATCH(M449,Herbs!$B:$B,0)),1,1,2,3,3,9,4,36,5,180,6,1080,0)*L449)</f>
        <v/>
      </c>
      <c r="Q449" s="90" t="str">
        <f t="array" ref="Q449">IF(M449="","",INDEX(Herbs!$C:$C,MATCH(M449,Herbs!$B:$B,0)))</f>
        <v/>
      </c>
      <c r="R449" s="89"/>
      <c r="S449" s="91"/>
      <c r="T449" s="88" t="str">
        <f t="array" ref="T449">IF(S449="","",INDEX(Herbs!$J:$J,MATCH(S449,Herbs!$B:$B,0)))</f>
        <v/>
      </c>
      <c r="U449" s="88">
        <f t="array" ref="U449">IF(S449:S632="",0, INDEX(Herbs!A:A,MATCH(S449,Herbs!B:B,0)))</f>
        <v>0</v>
      </c>
      <c r="V449" s="89" t="str">
        <f t="array" ref="V449">IF(S449="","", SWITCH(INDEX(Herbs!$A:$A,MATCH(S449,Herbs!$B:$B,0)),1,1,2,3,3,9,4,36,5,180,6,1080,0)*R449)</f>
        <v/>
      </c>
      <c r="W449" s="90" t="str">
        <f t="array" ref="W449">IF(S449="","",INDEX(Herbs!$C:$C,MATCH(S449,Herbs!$B:$B,0)))</f>
        <v/>
      </c>
    </row>
    <row r="450" ht="41.25" customHeight="1">
      <c r="C450" s="75"/>
      <c r="D450" s="85" t="str">
        <f>C448</f>
        <v>Soul Orb Elixir</v>
      </c>
      <c r="E450" s="73" t="s">
        <v>323</v>
      </c>
      <c r="F450" s="86">
        <v>1.0</v>
      </c>
      <c r="G450" s="87" t="s">
        <v>383</v>
      </c>
      <c r="H450" s="88" t="str">
        <f t="array" ref="H450">IF(G450="","",INDEX(Herbs!$J:$J,MATCH(G450,Herbs!$B:$B,0)))</f>
        <v/>
      </c>
      <c r="I450" s="13">
        <f t="array" ref="I450">IF(G450:G632="",0, INDEX(Herbs!A:A,MATCH(G450,Herbs!B:B,0)))</f>
        <v>5</v>
      </c>
      <c r="J450" s="89">
        <f t="array" ref="J450">IF(G450="","", SWITCH(INDEX(Herbs!$A:$A,MATCH(G450,Herbs!$B:$B,0)),1,1,2,3,3,9,4,36,5,180,6,1080,0)*F450)</f>
        <v>180</v>
      </c>
      <c r="K450" s="90" t="str">
        <f t="array" ref="K450">IF(G450="","",INDEX(Herbs!$E:$E,MATCH(G450,Herbs!$B:$B,0)))</f>
        <v>Soulbuilding</v>
      </c>
      <c r="L450" s="86">
        <v>5.0</v>
      </c>
      <c r="M450" s="87" t="s">
        <v>358</v>
      </c>
      <c r="N450" s="88" t="str">
        <f t="array" ref="N450">IF(M450="","",INDEX(Herbs!$J:$J,MATCH(M450,Herbs!$B:$B,0)))</f>
        <v/>
      </c>
      <c r="O450" s="88">
        <f t="array" ref="O450">IF(M450:M632="",0, INDEX(Herbs!A:A,MATCH(M450,Herbs!B:B,0)))</f>
        <v>4</v>
      </c>
      <c r="P450" s="89">
        <f t="array" ref="P450">IF(M450="","", SWITCH(INDEX(Herbs!$A:$A,MATCH(M450,Herbs!$B:$B,0)),1,1,2,3,3,9,4,36,5,180,6,1080,0)*L450)</f>
        <v>180</v>
      </c>
      <c r="Q450" s="90" t="str">
        <f t="array" ref="Q450">IF(M450="","",INDEX(Herbs!$E:$E,MATCH(M450,Herbs!$B:$B,0)))</f>
        <v>Soulbuilding</v>
      </c>
      <c r="R450" s="89"/>
      <c r="S450" s="91"/>
      <c r="T450" s="88" t="str">
        <f t="array" ref="T450">IF(S450="","",INDEX(Herbs!$J:$J,MATCH(S450,Herbs!$B:$B,0)))</f>
        <v/>
      </c>
      <c r="U450" s="88">
        <f t="array" ref="U450">IF(S450:S632="",0, INDEX(Herbs!A:A,MATCH(S450,Herbs!B:B,0)))</f>
        <v>0</v>
      </c>
      <c r="V450" s="89" t="str">
        <f t="array" ref="V450">IF(S450="","", SWITCH(INDEX(Herbs!$A:$A,MATCH(S450,Herbs!$B:$B,0)),1,1,2,3,3,9,4,36,5,180,6,1080,0)*R450)</f>
        <v/>
      </c>
      <c r="W450" s="90" t="str">
        <f t="array" ref="W450">IF(S450="","",INDEX(Herbs!$E:$E,MATCH(S450,Herbs!$B:$B,0)))</f>
        <v/>
      </c>
    </row>
    <row r="451" ht="41.25" customHeight="1">
      <c r="C451" s="75"/>
      <c r="D451" s="85" t="str">
        <f>C448</f>
        <v>Soul Orb Elixir</v>
      </c>
      <c r="E451" s="73" t="s">
        <v>325</v>
      </c>
      <c r="F451" s="89"/>
      <c r="G451" s="91"/>
      <c r="H451" s="88" t="str">
        <f t="array" ref="H451">IF(G451="","",INDEX(Herbs!$J:$J,MATCH(G451,Herbs!$B:$B,0)))</f>
        <v/>
      </c>
      <c r="I451" s="13">
        <f t="array" ref="I451">IF(G451:G632="",0, INDEX(Herbs!A:A,MATCH(G451,Herbs!B:B,0)))</f>
        <v>0</v>
      </c>
      <c r="J451" s="89" t="str">
        <f t="array" ref="J451">IF(G451="","", SWITCH(INDEX(Herbs!$A:$A,MATCH(G451,Herbs!$B:$B,0)),1,1,2,3,3,9,4,36,5,180,6,1080,0)*F451)</f>
        <v/>
      </c>
      <c r="K451" s="90" t="str">
        <f t="array" ref="K451">IF(G451="","",INDEX(Herbs!$E:$E,MATCH(G451,Herbs!$B:$B,0)))</f>
        <v/>
      </c>
      <c r="L451" s="89"/>
      <c r="M451" s="91"/>
      <c r="N451" s="88" t="str">
        <f t="array" ref="N451">IF(M451="","",INDEX(Herbs!$J:$J,MATCH(M451,Herbs!$B:$B,0)))</f>
        <v/>
      </c>
      <c r="O451" s="88">
        <f t="array" ref="O451">IF(M451:M632="",0, INDEX(Herbs!A:A,MATCH(M451,Herbs!B:B,0)))</f>
        <v>0</v>
      </c>
      <c r="P451" s="89" t="str">
        <f t="array" ref="P451">IF(M451="","", SWITCH(INDEX(Herbs!$A:$A,MATCH(M451,Herbs!$B:$B,0)),1,1,2,3,3,9,4,36,5,180,6,1080,0)*L451)</f>
        <v/>
      </c>
      <c r="Q451" s="90" t="str">
        <f t="array" ref="Q451">IF(M451="","",INDEX(Herbs!$E:$E,MATCH(M451,Herbs!$B:$B,0)))</f>
        <v/>
      </c>
      <c r="R451" s="89"/>
      <c r="S451" s="91"/>
      <c r="T451" s="88" t="str">
        <f t="array" ref="T451">IF(S451="","",INDEX(Herbs!$J:$J,MATCH(S451,Herbs!$B:$B,0)))</f>
        <v/>
      </c>
      <c r="U451" s="88">
        <f t="array" ref="U451">IF(S451:S632="",0, INDEX(Herbs!A:A,MATCH(S451,Herbs!B:B,0)))</f>
        <v>0</v>
      </c>
      <c r="V451" s="89" t="str">
        <f t="array" ref="V451">IF(S451="","", SWITCH(INDEX(Herbs!$A:$A,MATCH(S451,Herbs!$B:$B,0)),1,1,2,3,3,9,4,36,5,180,6,1080,0)*R451)</f>
        <v/>
      </c>
      <c r="W451" s="90" t="str">
        <f t="array" ref="W451">IF(S451="","",INDEX(Herbs!$E:$E,MATCH(S451,Herbs!$B:$B,0)))</f>
        <v/>
      </c>
    </row>
    <row r="452" ht="41.25" customHeight="1">
      <c r="A452" s="92"/>
      <c r="B452" s="92"/>
      <c r="C452" s="93"/>
      <c r="D452" s="94" t="str">
        <f>C448</f>
        <v>Soul Orb Elixir</v>
      </c>
      <c r="E452" s="95" t="s">
        <v>326</v>
      </c>
      <c r="F452" s="96">
        <v>1.0</v>
      </c>
      <c r="G452" s="97" t="s">
        <v>332</v>
      </c>
      <c r="H452" s="98" t="str">
        <f t="array" ref="H452">IF(G452="","",INDEX(Herbs!$J:$J,MATCH(G452,Herbs!$B:$B,0)))</f>
        <v/>
      </c>
      <c r="I452" s="99">
        <f t="array" ref="I452">IF(G452:G632="",0, INDEX(Herbs!A:A,MATCH(G452,Herbs!B:B,0)))</f>
        <v>3</v>
      </c>
      <c r="J452" s="100">
        <f t="array" ref="J452">IF(G452="","", SWITCH(INDEX(Herbs!$A:$A,MATCH(G452,Herbs!$B:$B,0)),1,1,2,3,3,9,4,36,5,180,6,1080,0)*F452)</f>
        <v>9</v>
      </c>
      <c r="K452" s="101" t="str">
        <f t="array" ref="K452">IF(G452="","",INDEX(Herbs!$G:$G,MATCH(G452,Herbs!$B:$B,0)))</f>
        <v>Cold</v>
      </c>
      <c r="L452" s="96">
        <v>1.0</v>
      </c>
      <c r="M452" s="97" t="s">
        <v>332</v>
      </c>
      <c r="N452" s="98" t="str">
        <f t="array" ref="N452">IF(M452="","",INDEX(Herbs!$J:$J,MATCH(M452,Herbs!$B:$B,0)))</f>
        <v/>
      </c>
      <c r="O452" s="98">
        <f t="array" ref="O452">IF(M452:M632="",0, INDEX(Herbs!A:A,MATCH(M452,Herbs!B:B,0)))</f>
        <v>3</v>
      </c>
      <c r="P452" s="100">
        <f t="array" ref="P452">IF(M452="","", SWITCH(INDEX(Herbs!$A:$A,MATCH(M452,Herbs!$B:$B,0)),1,1,2,3,3,9,4,36,5,180,6,1080,0)*L452)</f>
        <v>9</v>
      </c>
      <c r="Q452" s="101" t="str">
        <f t="array" ref="Q452">IF(M452="","",INDEX(Herbs!$G:$G,MATCH(M452,Herbs!$B:$B,0)))</f>
        <v>Cold</v>
      </c>
      <c r="R452" s="100"/>
      <c r="S452" s="97"/>
      <c r="T452" s="98" t="str">
        <f t="array" ref="T452">IF(S452="","",INDEX(Herbs!$J:$J,MATCH(S452,Herbs!$B:$B,0)))</f>
        <v/>
      </c>
      <c r="U452" s="98">
        <f t="array" ref="U452">IF(S452:S632="",0, INDEX(Herbs!A:A,MATCH(S452,Herbs!B:B,0)))</f>
        <v>0</v>
      </c>
      <c r="V452" s="100" t="str">
        <f t="array" ref="V452">IF(S452="","", SWITCH(INDEX(Herbs!$A:$A,MATCH(S452,Herbs!$B:$B,0)),1,1,2,3,3,9,4,36,5,180,6,1080,0)*R452)</f>
        <v/>
      </c>
      <c r="W452" s="101" t="str">
        <f t="array" ref="W452">IF(S452="","",INDEX(Herbs!$G:$G,MATCH(S452,Herbs!$B:$B,0)))</f>
        <v/>
      </c>
    </row>
    <row r="453" ht="41.25" customHeight="1">
      <c r="A453" s="82" t="s">
        <v>295</v>
      </c>
      <c r="B453" s="83">
        <v>6.0</v>
      </c>
      <c r="C453" s="84" t="s">
        <v>301</v>
      </c>
      <c r="D453" s="85" t="str">
        <f>C453</f>
        <v>Divine Soul Elixir</v>
      </c>
      <c r="E453" s="85" t="s">
        <v>320</v>
      </c>
      <c r="F453" s="86">
        <v>5.0</v>
      </c>
      <c r="G453" s="87" t="s">
        <v>388</v>
      </c>
      <c r="H453" s="88" t="str">
        <f t="array" ref="H453">IF(G453="","",INDEX(Herbs!$J:$J,MATCH(G453,Herbs!$B:$B,0)))</f>
        <v/>
      </c>
      <c r="I453" s="13">
        <f t="array" ref="I453">IF(G453:G632="",0, INDEX(Herbs!A:A,MATCH(G453,Herbs!B:B,0)))</f>
        <v>4</v>
      </c>
      <c r="J453" s="89">
        <f t="array" ref="J453">IF(G453="","", SWITCH(INDEX(Herbs!$A:$A,MATCH(G453,Herbs!$B:$B,0)),1,1,2,3,3,9,4,36,5,180,6,1080,0)*F453)</f>
        <v>180</v>
      </c>
      <c r="K453" s="90" t="str">
        <f t="array" ref="K453">IF(G453="","",INDEX(Herbs!$C:$C,MATCH(G453,Herbs!$B:$B,0)))</f>
        <v>Coalescing</v>
      </c>
      <c r="L453" s="86">
        <v>1.0</v>
      </c>
      <c r="M453" s="87" t="s">
        <v>392</v>
      </c>
      <c r="N453" s="88" t="str">
        <f t="array" ref="N453">IF(M453="","",INDEX(Herbs!$J:$J,MATCH(M453,Herbs!$B:$B,0)))</f>
        <v/>
      </c>
      <c r="O453" s="88">
        <f t="array" ref="O453">IF(M453:M632="",0, INDEX(Herbs!A:A,MATCH(M453,Herbs!B:B,0)))</f>
        <v>5</v>
      </c>
      <c r="P453" s="89">
        <f t="array" ref="P453">IF(M453="","", SWITCH(INDEX(Herbs!$A:$A,MATCH(M453,Herbs!$B:$B,0)),1,1,2,3,3,9,4,36,5,180,6,1080,0)*L453)</f>
        <v>180</v>
      </c>
      <c r="Q453" s="90" t="str">
        <f t="array" ref="Q453">IF(M453="","",INDEX(Herbs!$C:$C,MATCH(M453,Herbs!$B:$B,0)))</f>
        <v>Coalescing</v>
      </c>
      <c r="R453" s="89"/>
      <c r="S453" s="91"/>
      <c r="T453" s="88" t="str">
        <f t="array" ref="T453">IF(S453="","",INDEX(Herbs!$J:$J,MATCH(S453,Herbs!$B:$B,0)))</f>
        <v/>
      </c>
      <c r="U453" s="88">
        <f t="array" ref="U453">IF(S453:S632="",0, INDEX(Herbs!A:A,MATCH(S453,Herbs!B:B,0)))</f>
        <v>0</v>
      </c>
      <c r="V453" s="89" t="str">
        <f t="array" ref="V453">IF(S453="","", SWITCH(INDEX(Herbs!$A:$A,MATCH(S453,Herbs!$B:$B,0)),1,1,2,3,3,9,4,36,5,180,6,1080,0)*R453)</f>
        <v/>
      </c>
      <c r="W453" s="90" t="str">
        <f t="array" ref="W453">IF(S453="","",INDEX(Herbs!$C:$C,MATCH(S453,Herbs!$B:$B,0)))</f>
        <v/>
      </c>
    </row>
    <row r="454" ht="41.25" customHeight="1">
      <c r="C454" s="75"/>
      <c r="D454" s="85" t="str">
        <f>C453</f>
        <v>Divine Soul Elixir</v>
      </c>
      <c r="E454" s="85" t="s">
        <v>322</v>
      </c>
      <c r="F454" s="89"/>
      <c r="G454" s="91"/>
      <c r="H454" s="88" t="str">
        <f t="array" ref="H454">IF(G454="","",INDEX(Herbs!$J:$J,MATCH(G454,Herbs!$B:$B,0)))</f>
        <v/>
      </c>
      <c r="I454" s="13">
        <f t="array" ref="I454">IF(G454:G632="",0, INDEX(Herbs!A:A,MATCH(G454,Herbs!B:B,0)))</f>
        <v>0</v>
      </c>
      <c r="J454" s="89" t="str">
        <f t="array" ref="J454">IF(G454="","", SWITCH(INDEX(Herbs!$A:$A,MATCH(G454,Herbs!$B:$B,0)),1,1,2,3,3,9,4,36,5,180,6,1080,0)*F454)</f>
        <v/>
      </c>
      <c r="K454" s="90" t="str">
        <f t="array" ref="K454">IF(G454="","",INDEX(Herbs!$C:$C,MATCH(G454,Herbs!$B:$B,0)))</f>
        <v/>
      </c>
      <c r="L454" s="89"/>
      <c r="M454" s="91"/>
      <c r="N454" s="88" t="str">
        <f t="array" ref="N454">IF(M454="","",INDEX(Herbs!$J:$J,MATCH(M454,Herbs!$B:$B,0)))</f>
        <v/>
      </c>
      <c r="O454" s="88">
        <f t="array" ref="O454">IF(M454:M632="",0, INDEX(Herbs!A:A,MATCH(M454,Herbs!B:B,0)))</f>
        <v>0</v>
      </c>
      <c r="P454" s="89" t="str">
        <f t="array" ref="P454">IF(M454="","", SWITCH(INDEX(Herbs!$A:$A,MATCH(M454,Herbs!$B:$B,0)),1,1,2,3,3,9,4,36,5,180,6,1080,0)*L454)</f>
        <v/>
      </c>
      <c r="Q454" s="90" t="str">
        <f t="array" ref="Q454">IF(M454="","",INDEX(Herbs!$C:$C,MATCH(M454,Herbs!$B:$B,0)))</f>
        <v/>
      </c>
      <c r="R454" s="89"/>
      <c r="S454" s="91"/>
      <c r="T454" s="88" t="str">
        <f t="array" ref="T454">IF(S454="","",INDEX(Herbs!$J:$J,MATCH(S454,Herbs!$B:$B,0)))</f>
        <v/>
      </c>
      <c r="U454" s="88">
        <f t="array" ref="U454">IF(S454:S632="",0, INDEX(Herbs!A:A,MATCH(S454,Herbs!B:B,0)))</f>
        <v>0</v>
      </c>
      <c r="V454" s="89" t="str">
        <f t="array" ref="V454">IF(S454="","", SWITCH(INDEX(Herbs!$A:$A,MATCH(S454,Herbs!$B:$B,0)),1,1,2,3,3,9,4,36,5,180,6,1080,0)*R454)</f>
        <v/>
      </c>
      <c r="W454" s="90" t="str">
        <f t="array" ref="W454">IF(S454="","",INDEX(Herbs!$C:$C,MATCH(S454,Herbs!$B:$B,0)))</f>
        <v/>
      </c>
    </row>
    <row r="455" ht="41.25" customHeight="1">
      <c r="C455" s="75"/>
      <c r="D455" s="85" t="str">
        <f>C453</f>
        <v>Divine Soul Elixir</v>
      </c>
      <c r="E455" s="73" t="s">
        <v>323</v>
      </c>
      <c r="F455" s="86">
        <v>1.0</v>
      </c>
      <c r="G455" s="87" t="s">
        <v>405</v>
      </c>
      <c r="H455" s="88" t="str">
        <f t="array" ref="H455">IF(G455="","",INDEX(Herbs!$J:$J,MATCH(G455,Herbs!$B:$B,0)))</f>
        <v/>
      </c>
      <c r="I455" s="13">
        <f t="array" ref="I455">IF(G455:G632="",0, INDEX(Herbs!A:A,MATCH(G455,Herbs!B:B,0)))</f>
        <v>6</v>
      </c>
      <c r="J455" s="89">
        <f t="array" ref="J455">IF(G455="","", SWITCH(INDEX(Herbs!$A:$A,MATCH(G455,Herbs!$B:$B,0)),1,1,2,3,3,9,4,36,5,180,6,1080,0)*F455)</f>
        <v>1080</v>
      </c>
      <c r="K455" s="90" t="str">
        <f t="array" ref="K455">IF(G455="","",INDEX(Herbs!$E:$E,MATCH(G455,Herbs!$B:$B,0)))</f>
        <v>Soulbuilding</v>
      </c>
      <c r="L455" s="86">
        <v>1.0</v>
      </c>
      <c r="M455" s="87" t="s">
        <v>405</v>
      </c>
      <c r="N455" s="88" t="str">
        <f t="array" ref="N455">IF(M455="","",INDEX(Herbs!$J:$J,MATCH(M455,Herbs!$B:$B,0)))</f>
        <v/>
      </c>
      <c r="O455" s="88">
        <f t="array" ref="O455">IF(M455:M632="",0, INDEX(Herbs!A:A,MATCH(M455,Herbs!B:B,0)))</f>
        <v>6</v>
      </c>
      <c r="P455" s="89">
        <f t="array" ref="P455">IF(M455="","", SWITCH(INDEX(Herbs!$A:$A,MATCH(M455,Herbs!$B:$B,0)),1,1,2,3,3,9,4,36,5,180,6,1080,0)*L455)</f>
        <v>1080</v>
      </c>
      <c r="Q455" s="90" t="str">
        <f t="array" ref="Q455">IF(M455="","",INDEX(Herbs!$E:$E,MATCH(M455,Herbs!$B:$B,0)))</f>
        <v>Soulbuilding</v>
      </c>
      <c r="R455" s="89"/>
      <c r="S455" s="91"/>
      <c r="T455" s="88" t="str">
        <f t="array" ref="T455">IF(S455="","",INDEX(Herbs!$J:$J,MATCH(S455,Herbs!$B:$B,0)))</f>
        <v/>
      </c>
      <c r="U455" s="88">
        <f t="array" ref="U455">IF(S455:S632="",0, INDEX(Herbs!A:A,MATCH(S455,Herbs!B:B,0)))</f>
        <v>0</v>
      </c>
      <c r="V455" s="89" t="str">
        <f t="array" ref="V455">IF(S455="","", SWITCH(INDEX(Herbs!$A:$A,MATCH(S455,Herbs!$B:$B,0)),1,1,2,3,3,9,4,36,5,180,6,1080,0)*R455)</f>
        <v/>
      </c>
      <c r="W455" s="90" t="str">
        <f t="array" ref="W455">IF(S455="","",INDEX(Herbs!$E:$E,MATCH(S455,Herbs!$B:$B,0)))</f>
        <v/>
      </c>
    </row>
    <row r="456" ht="41.25" customHeight="1">
      <c r="C456" s="75"/>
      <c r="D456" s="85" t="str">
        <f>C453</f>
        <v>Divine Soul Elixir</v>
      </c>
      <c r="E456" s="73" t="s">
        <v>325</v>
      </c>
      <c r="F456" s="89"/>
      <c r="G456" s="91"/>
      <c r="H456" s="88" t="str">
        <f t="array" ref="H456">IF(G456="","",INDEX(Herbs!$J:$J,MATCH(G456,Herbs!$B:$B,0)))</f>
        <v/>
      </c>
      <c r="I456" s="13">
        <f t="array" ref="I456">IF(G456:G632="",0, INDEX(Herbs!A:A,MATCH(G456,Herbs!B:B,0)))</f>
        <v>0</v>
      </c>
      <c r="J456" s="89" t="str">
        <f t="array" ref="J456">IF(G456="","", SWITCH(INDEX(Herbs!$A:$A,MATCH(G456,Herbs!$B:$B,0)),1,1,2,3,3,9,4,36,5,180,6,1080,0)*F456)</f>
        <v/>
      </c>
      <c r="K456" s="90" t="str">
        <f t="array" ref="K456">IF(G456="","",INDEX(Herbs!$E:$E,MATCH(G456,Herbs!$B:$B,0)))</f>
        <v/>
      </c>
      <c r="L456" s="89"/>
      <c r="M456" s="91"/>
      <c r="N456" s="88" t="str">
        <f t="array" ref="N456">IF(M456="","",INDEX(Herbs!$J:$J,MATCH(M456,Herbs!$B:$B,0)))</f>
        <v/>
      </c>
      <c r="O456" s="88">
        <f t="array" ref="O456">IF(M456:M632="",0, INDEX(Herbs!A:A,MATCH(M456,Herbs!B:B,0)))</f>
        <v>0</v>
      </c>
      <c r="P456" s="89" t="str">
        <f t="array" ref="P456">IF(M456="","", SWITCH(INDEX(Herbs!$A:$A,MATCH(M456,Herbs!$B:$B,0)),1,1,2,3,3,9,4,36,5,180,6,1080,0)*L456)</f>
        <v/>
      </c>
      <c r="Q456" s="90" t="str">
        <f t="array" ref="Q456">IF(M456="","",INDEX(Herbs!$E:$E,MATCH(M456,Herbs!$B:$B,0)))</f>
        <v/>
      </c>
      <c r="R456" s="89"/>
      <c r="S456" s="91"/>
      <c r="T456" s="88" t="str">
        <f t="array" ref="T456">IF(S456="","",INDEX(Herbs!$J:$J,MATCH(S456,Herbs!$B:$B,0)))</f>
        <v/>
      </c>
      <c r="U456" s="88">
        <f t="array" ref="U456">IF(S456:S632="",0, INDEX(Herbs!A:A,MATCH(S456,Herbs!B:B,0)))</f>
        <v>0</v>
      </c>
      <c r="V456" s="89" t="str">
        <f t="array" ref="V456">IF(S456="","", SWITCH(INDEX(Herbs!$A:$A,MATCH(S456,Herbs!$B:$B,0)),1,1,2,3,3,9,4,36,5,180,6,1080,0)*R456)</f>
        <v/>
      </c>
      <c r="W456" s="90" t="str">
        <f t="array" ref="W456">IF(S456="","",INDEX(Herbs!$E:$E,MATCH(S456,Herbs!$B:$B,0)))</f>
        <v/>
      </c>
    </row>
    <row r="457" ht="41.25" customHeight="1">
      <c r="A457" s="92"/>
      <c r="B457" s="92"/>
      <c r="C457" s="93"/>
      <c r="D457" s="94" t="str">
        <f>C453</f>
        <v>Divine Soul Elixir</v>
      </c>
      <c r="E457" s="95" t="s">
        <v>326</v>
      </c>
      <c r="F457" s="96">
        <v>1.0</v>
      </c>
      <c r="G457" s="97" t="s">
        <v>415</v>
      </c>
      <c r="H457" s="98" t="str">
        <f t="array" ref="H457">IF(G457="","",INDEX(Herbs!$J:$J,MATCH(G457,Herbs!$B:$B,0)))</f>
        <v/>
      </c>
      <c r="I457" s="99">
        <f t="array" ref="I457">IF(G457:G632="",0, INDEX(Herbs!A:A,MATCH(G457,Herbs!B:B,0)))</f>
        <v>3</v>
      </c>
      <c r="J457" s="100">
        <f t="array" ref="J457">IF(G457="","", SWITCH(INDEX(Herbs!$A:$A,MATCH(G457,Herbs!$B:$B,0)),1,1,2,3,3,9,4,36,5,180,6,1080,0)*F457)</f>
        <v>9</v>
      </c>
      <c r="K457" s="101" t="str">
        <f t="array" ref="K457">IF(G457="","",INDEX(Herbs!$G:$G,MATCH(G457,Herbs!$B:$B,0)))</f>
        <v>Cold</v>
      </c>
      <c r="L457" s="96">
        <v>1.0</v>
      </c>
      <c r="M457" s="97" t="s">
        <v>339</v>
      </c>
      <c r="N457" s="98" t="str">
        <f t="array" ref="N457">IF(M457="","",INDEX(Herbs!$J:$J,MATCH(M457,Herbs!$B:$B,0)))</f>
        <v/>
      </c>
      <c r="O457" s="98">
        <f t="array" ref="O457">IF(M457:M632="",0, INDEX(Herbs!A:A,MATCH(M457,Herbs!B:B,0)))</f>
        <v>3</v>
      </c>
      <c r="P457" s="100">
        <f t="array" ref="P457">IF(M457="","", SWITCH(INDEX(Herbs!$A:$A,MATCH(M457,Herbs!$B:$B,0)),1,1,2,3,3,9,4,36,5,180,6,1080,0)*L457)</f>
        <v>9</v>
      </c>
      <c r="Q457" s="101" t="str">
        <f t="array" ref="Q457">IF(M457="","",INDEX(Herbs!$G:$G,MATCH(M457,Herbs!$B:$B,0)))</f>
        <v>Cold</v>
      </c>
      <c r="R457" s="100"/>
      <c r="S457" s="97"/>
      <c r="T457" s="98" t="str">
        <f t="array" ref="T457">IF(S457="","",INDEX(Herbs!$J:$J,MATCH(S457,Herbs!$B:$B,0)))</f>
        <v/>
      </c>
      <c r="U457" s="98">
        <f t="array" ref="U457">IF(S457:S632="",0, INDEX(Herbs!A:A,MATCH(S457,Herbs!B:B,0)))</f>
        <v>0</v>
      </c>
      <c r="V457" s="100" t="str">
        <f t="array" ref="V457">IF(S457="","", SWITCH(INDEX(Herbs!$A:$A,MATCH(S457,Herbs!$B:$B,0)),1,1,2,3,3,9,4,36,5,180,6,1080,0)*R457)</f>
        <v/>
      </c>
      <c r="W457" s="101" t="str">
        <f t="array" ref="W457">IF(S457="","",INDEX(Herbs!$G:$G,MATCH(S457,Herbs!$B:$B,0)))</f>
        <v/>
      </c>
    </row>
    <row r="458" ht="41.25" customHeight="1">
      <c r="A458" s="82" t="s">
        <v>256</v>
      </c>
      <c r="B458" s="83">
        <v>3.0</v>
      </c>
      <c r="C458" s="84" t="s">
        <v>255</v>
      </c>
      <c r="D458" s="85" t="str">
        <f>C458</f>
        <v>Talent Spark Elixir</v>
      </c>
      <c r="E458" s="85" t="s">
        <v>320</v>
      </c>
      <c r="F458" s="86">
        <v>4.0</v>
      </c>
      <c r="G458" s="87" t="s">
        <v>364</v>
      </c>
      <c r="H458" s="88" t="str">
        <f t="array" ref="H458">IF(G458="","",INDEX(Herbs!$J:$J,MATCH(G458,Herbs!$B:$B,0)))</f>
        <v/>
      </c>
      <c r="I458" s="13">
        <f t="array" ref="I458">IF(G458:G632="",0, INDEX(Herbs!A:A,MATCH(G458,Herbs!B:B,0)))</f>
        <v>3</v>
      </c>
      <c r="J458" s="89">
        <f t="array" ref="J458">IF(G458="","", SWITCH(INDEX(Herbs!$A:$A,MATCH(G458,Herbs!$B:$B,0)),1,1,2,3,3,9,4,36,5,180,6,1080,0)*F458)</f>
        <v>36</v>
      </c>
      <c r="K458" s="90" t="str">
        <f t="array" ref="K458">IF(G458="","",INDEX(Herbs!$C:$C,MATCH(G458,Herbs!$B:$B,0)))</f>
        <v>Coalescing</v>
      </c>
      <c r="L458" s="86">
        <v>1.0</v>
      </c>
      <c r="M458" s="87" t="s">
        <v>388</v>
      </c>
      <c r="N458" s="88" t="str">
        <f t="array" ref="N458">IF(M458="","",INDEX(Herbs!$J:$J,MATCH(M458,Herbs!$B:$B,0)))</f>
        <v/>
      </c>
      <c r="O458" s="88">
        <f t="array" ref="O458">IF(M458:M632="",0, INDEX(Herbs!A:A,MATCH(M458,Herbs!B:B,0)))</f>
        <v>4</v>
      </c>
      <c r="P458" s="89">
        <f t="array" ref="P458">IF(M458="","", SWITCH(INDEX(Herbs!$A:$A,MATCH(M458,Herbs!$B:$B,0)),1,1,2,3,3,9,4,36,5,180,6,1080,0)*L458)</f>
        <v>36</v>
      </c>
      <c r="Q458" s="90" t="str">
        <f t="array" ref="Q458">IF(M458="","",INDEX(Herbs!$C:$C,MATCH(M458,Herbs!$B:$B,0)))</f>
        <v>Coalescing</v>
      </c>
      <c r="R458" s="89"/>
      <c r="S458" s="91"/>
      <c r="T458" s="88" t="str">
        <f t="array" ref="T458">IF(S458="","",INDEX(Herbs!$J:$J,MATCH(S458,Herbs!$B:$B,0)))</f>
        <v/>
      </c>
      <c r="U458" s="88">
        <f t="array" ref="U458">IF(S458:S632="",0, INDEX(Herbs!A:A,MATCH(S458,Herbs!B:B,0)))</f>
        <v>0</v>
      </c>
      <c r="V458" s="89" t="str">
        <f t="array" ref="V458">IF(S458="","", SWITCH(INDEX(Herbs!$A:$A,MATCH(S458,Herbs!$B:$B,0)),1,1,2,3,3,9,4,36,5,180,6,1080,0)*R458)</f>
        <v/>
      </c>
      <c r="W458" s="90" t="str">
        <f t="array" ref="W458">IF(S458="","",INDEX(Herbs!$C:$C,MATCH(S458,Herbs!$B:$B,0)))</f>
        <v/>
      </c>
    </row>
    <row r="459" ht="41.25" customHeight="1">
      <c r="C459" s="75"/>
      <c r="D459" s="85" t="str">
        <f>C458</f>
        <v>Talent Spark Elixir</v>
      </c>
      <c r="E459" s="85" t="s">
        <v>322</v>
      </c>
      <c r="F459" s="89"/>
      <c r="G459" s="91"/>
      <c r="H459" s="88" t="str">
        <f t="array" ref="H459">IF(G459="","",INDEX(Herbs!$J:$J,MATCH(G459,Herbs!$B:$B,0)))</f>
        <v/>
      </c>
      <c r="I459" s="13">
        <f t="array" ref="I459">IF(G459:G632="",0, INDEX(Herbs!A:A,MATCH(G459,Herbs!B:B,0)))</f>
        <v>0</v>
      </c>
      <c r="J459" s="89" t="str">
        <f t="array" ref="J459">IF(G459="","", SWITCH(INDEX(Herbs!$A:$A,MATCH(G459,Herbs!$B:$B,0)),1,1,2,3,3,9,4,36,5,180,6,1080,0)*F459)</f>
        <v/>
      </c>
      <c r="K459" s="90" t="str">
        <f t="array" ref="K459">IF(G459="","",INDEX(Herbs!$C:$C,MATCH(G459,Herbs!$B:$B,0)))</f>
        <v/>
      </c>
      <c r="L459" s="89"/>
      <c r="M459" s="91"/>
      <c r="N459" s="88" t="str">
        <f t="array" ref="N459">IF(M459="","",INDEX(Herbs!$J:$J,MATCH(M459,Herbs!$B:$B,0)))</f>
        <v/>
      </c>
      <c r="O459" s="88">
        <f t="array" ref="O459">IF(M459:M632="",0, INDEX(Herbs!A:A,MATCH(M459,Herbs!B:B,0)))</f>
        <v>0</v>
      </c>
      <c r="P459" s="89" t="str">
        <f t="array" ref="P459">IF(M459="","", SWITCH(INDEX(Herbs!$A:$A,MATCH(M459,Herbs!$B:$B,0)),1,1,2,3,3,9,4,36,5,180,6,1080,0)*L459)</f>
        <v/>
      </c>
      <c r="Q459" s="90" t="str">
        <f t="array" ref="Q459">IF(M459="","",INDEX(Herbs!$C:$C,MATCH(M459,Herbs!$B:$B,0)))</f>
        <v/>
      </c>
      <c r="R459" s="89"/>
      <c r="S459" s="91"/>
      <c r="T459" s="88" t="str">
        <f t="array" ref="T459">IF(S459="","",INDEX(Herbs!$J:$J,MATCH(S459,Herbs!$B:$B,0)))</f>
        <v/>
      </c>
      <c r="U459" s="88">
        <f t="array" ref="U459">IF(S459:S632="",0, INDEX(Herbs!A:A,MATCH(S459,Herbs!B:B,0)))</f>
        <v>0</v>
      </c>
      <c r="V459" s="89" t="str">
        <f t="array" ref="V459">IF(S459="","", SWITCH(INDEX(Herbs!$A:$A,MATCH(S459,Herbs!$B:$B,0)),1,1,2,3,3,9,4,36,5,180,6,1080,0)*R459)</f>
        <v/>
      </c>
      <c r="W459" s="90" t="str">
        <f t="array" ref="W459">IF(S459="","",INDEX(Herbs!$C:$C,MATCH(S459,Herbs!$B:$B,0)))</f>
        <v/>
      </c>
    </row>
    <row r="460" ht="41.25" customHeight="1">
      <c r="C460" s="75"/>
      <c r="D460" s="85" t="str">
        <f>C458</f>
        <v>Talent Spark Elixir</v>
      </c>
      <c r="E460" s="73" t="s">
        <v>323</v>
      </c>
      <c r="F460" s="86">
        <v>6.0</v>
      </c>
      <c r="G460" s="87" t="s">
        <v>429</v>
      </c>
      <c r="H460" s="88" t="str">
        <f t="array" ref="H460">IF(G460="","",INDEX(Herbs!$J:$J,MATCH(G460,Herbs!$B:$B,0)))</f>
        <v/>
      </c>
      <c r="I460" s="13">
        <f t="array" ref="I460">IF(G460:G632="",0, INDEX(Herbs!A:A,MATCH(G460,Herbs!B:B,0)))</f>
        <v>3</v>
      </c>
      <c r="J460" s="89">
        <f t="array" ref="J460">IF(G460="","", SWITCH(INDEX(Herbs!$A:$A,MATCH(G460,Herbs!$B:$B,0)),1,1,2,3,3,9,4,36,5,180,6,1080,0)*F460)</f>
        <v>54</v>
      </c>
      <c r="K460" s="90" t="str">
        <f t="array" ref="K460">IF(G460="","",INDEX(Herbs!$E:$E,MATCH(G460,Herbs!$B:$B,0)))</f>
        <v>Cleansing</v>
      </c>
      <c r="L460" s="86">
        <v>6.0</v>
      </c>
      <c r="M460" s="87" t="s">
        <v>429</v>
      </c>
      <c r="N460" s="88" t="str">
        <f t="array" ref="N460">IF(M460="","",INDEX(Herbs!$J:$J,MATCH(M460,Herbs!$B:$B,0)))</f>
        <v/>
      </c>
      <c r="O460" s="88">
        <f t="array" ref="O460">IF(M460:M632="",0, INDEX(Herbs!A:A,MATCH(M460,Herbs!B:B,0)))</f>
        <v>3</v>
      </c>
      <c r="P460" s="89">
        <f t="array" ref="P460">IF(M460="","", SWITCH(INDEX(Herbs!$A:$A,MATCH(M460,Herbs!$B:$B,0)),1,1,2,3,3,9,4,36,5,180,6,1080,0)*L460)</f>
        <v>54</v>
      </c>
      <c r="Q460" s="90" t="str">
        <f t="array" ref="Q460">IF(M460="","",INDEX(Herbs!$E:$E,MATCH(M460,Herbs!$B:$B,0)))</f>
        <v>Cleansing</v>
      </c>
      <c r="R460" s="89"/>
      <c r="S460" s="91"/>
      <c r="T460" s="88" t="str">
        <f t="array" ref="T460">IF(S460="","",INDEX(Herbs!$J:$J,MATCH(S460,Herbs!$B:$B,0)))</f>
        <v/>
      </c>
      <c r="U460" s="88">
        <f t="array" ref="U460">IF(S460:S632="",0, INDEX(Herbs!A:A,MATCH(S460,Herbs!B:B,0)))</f>
        <v>0</v>
      </c>
      <c r="V460" s="89" t="str">
        <f t="array" ref="V460">IF(S460="","", SWITCH(INDEX(Herbs!$A:$A,MATCH(S460,Herbs!$B:$B,0)),1,1,2,3,3,9,4,36,5,180,6,1080,0)*R460)</f>
        <v/>
      </c>
      <c r="W460" s="90" t="str">
        <f t="array" ref="W460">IF(S460="","",INDEX(Herbs!$E:$E,MATCH(S460,Herbs!$B:$B,0)))</f>
        <v/>
      </c>
    </row>
    <row r="461" ht="41.25" customHeight="1">
      <c r="C461" s="75"/>
      <c r="D461" s="85" t="str">
        <f>C458</f>
        <v>Talent Spark Elixir</v>
      </c>
      <c r="E461" s="73" t="s">
        <v>325</v>
      </c>
      <c r="F461" s="89"/>
      <c r="G461" s="91"/>
      <c r="H461" s="88" t="str">
        <f t="array" ref="H461">IF(G461="","",INDEX(Herbs!$J:$J,MATCH(G461,Herbs!$B:$B,0)))</f>
        <v/>
      </c>
      <c r="I461" s="13">
        <f t="array" ref="I461">IF(G461:G632="",0, INDEX(Herbs!A:A,MATCH(G461,Herbs!B:B,0)))</f>
        <v>0</v>
      </c>
      <c r="J461" s="89" t="str">
        <f t="array" ref="J461">IF(G461="","", SWITCH(INDEX(Herbs!$A:$A,MATCH(G461,Herbs!$B:$B,0)),1,1,2,3,3,9,4,36,5,180,6,1080,0)*F461)</f>
        <v/>
      </c>
      <c r="K461" s="90" t="str">
        <f t="array" ref="K461">IF(G461="","",INDEX(Herbs!$E:$E,MATCH(G461,Herbs!$B:$B,0)))</f>
        <v/>
      </c>
      <c r="L461" s="89"/>
      <c r="M461" s="91"/>
      <c r="N461" s="88" t="str">
        <f t="array" ref="N461">IF(M461="","",INDEX(Herbs!$J:$J,MATCH(M461,Herbs!$B:$B,0)))</f>
        <v/>
      </c>
      <c r="O461" s="88">
        <f t="array" ref="O461">IF(M461:M632="",0, INDEX(Herbs!A:A,MATCH(M461,Herbs!B:B,0)))</f>
        <v>0</v>
      </c>
      <c r="P461" s="89" t="str">
        <f t="array" ref="P461">IF(M461="","", SWITCH(INDEX(Herbs!$A:$A,MATCH(M461,Herbs!$B:$B,0)),1,1,2,3,3,9,4,36,5,180,6,1080,0)*L461)</f>
        <v/>
      </c>
      <c r="Q461" s="90" t="str">
        <f t="array" ref="Q461">IF(M461="","",INDEX(Herbs!$E:$E,MATCH(M461,Herbs!$B:$B,0)))</f>
        <v/>
      </c>
      <c r="R461" s="89"/>
      <c r="S461" s="91"/>
      <c r="T461" s="88" t="str">
        <f t="array" ref="T461">IF(S461="","",INDEX(Herbs!$J:$J,MATCH(S461,Herbs!$B:$B,0)))</f>
        <v/>
      </c>
      <c r="U461" s="88">
        <f t="array" ref="U461">IF(S461:S632="",0, INDEX(Herbs!A:A,MATCH(S461,Herbs!B:B,0)))</f>
        <v>0</v>
      </c>
      <c r="V461" s="89" t="str">
        <f t="array" ref="V461">IF(S461="","", SWITCH(INDEX(Herbs!$A:$A,MATCH(S461,Herbs!$B:$B,0)),1,1,2,3,3,9,4,36,5,180,6,1080,0)*R461)</f>
        <v/>
      </c>
      <c r="W461" s="90" t="str">
        <f t="array" ref="W461">IF(S461="","",INDEX(Herbs!$E:$E,MATCH(S461,Herbs!$B:$B,0)))</f>
        <v/>
      </c>
    </row>
    <row r="462" ht="41.25" customHeight="1">
      <c r="A462" s="92"/>
      <c r="B462" s="92"/>
      <c r="C462" s="93"/>
      <c r="D462" s="94" t="str">
        <f>C458</f>
        <v>Talent Spark Elixir</v>
      </c>
      <c r="E462" s="95" t="s">
        <v>326</v>
      </c>
      <c r="F462" s="96">
        <v>1.0</v>
      </c>
      <c r="G462" s="97" t="s">
        <v>350</v>
      </c>
      <c r="H462" s="98" t="str">
        <f t="array" ref="H462">IF(G462="","",INDEX(Herbs!$J:$J,MATCH(G462,Herbs!$B:$B,0)))</f>
        <v/>
      </c>
      <c r="I462" s="99">
        <f t="array" ref="I462">IF(G462:G632="",0, INDEX(Herbs!A:A,MATCH(G462,Herbs!B:B,0)))</f>
        <v>3</v>
      </c>
      <c r="J462" s="100">
        <f t="array" ref="J462">IF(G462="","", SWITCH(INDEX(Herbs!$A:$A,MATCH(G462,Herbs!$B:$B,0)),1,1,2,3,3,9,4,36,5,180,6,1080,0)*F462)</f>
        <v>9</v>
      </c>
      <c r="K462" s="101" t="str">
        <f t="array" ref="K462">IF(G462="","",INDEX(Herbs!$G:$G,MATCH(G462,Herbs!$B:$B,0)))</f>
        <v>Balanced</v>
      </c>
      <c r="L462" s="96">
        <v>1.0</v>
      </c>
      <c r="M462" s="97" t="s">
        <v>350</v>
      </c>
      <c r="N462" s="98" t="str">
        <f t="array" ref="N462">IF(M462="","",INDEX(Herbs!$J:$J,MATCH(M462,Herbs!$B:$B,0)))</f>
        <v/>
      </c>
      <c r="O462" s="98">
        <f t="array" ref="O462">IF(M462:M632="",0, INDEX(Herbs!A:A,MATCH(M462,Herbs!B:B,0)))</f>
        <v>3</v>
      </c>
      <c r="P462" s="100">
        <f t="array" ref="P462">IF(M462="","", SWITCH(INDEX(Herbs!$A:$A,MATCH(M462,Herbs!$B:$B,0)),1,1,2,3,3,9,4,36,5,180,6,1080,0)*L462)</f>
        <v>9</v>
      </c>
      <c r="Q462" s="101" t="str">
        <f t="array" ref="Q462">IF(M462="","",INDEX(Herbs!$G:$G,MATCH(M462,Herbs!$B:$B,0)))</f>
        <v>Balanced</v>
      </c>
      <c r="R462" s="100"/>
      <c r="S462" s="97"/>
      <c r="T462" s="98" t="str">
        <f t="array" ref="T462">IF(S462="","",INDEX(Herbs!$J:$J,MATCH(S462,Herbs!$B:$B,0)))</f>
        <v/>
      </c>
      <c r="U462" s="98">
        <f t="array" ref="U462">IF(S462:S632="",0, INDEX(Herbs!A:A,MATCH(S462,Herbs!B:B,0)))</f>
        <v>0</v>
      </c>
      <c r="V462" s="100" t="str">
        <f t="array" ref="V462">IF(S462="","", SWITCH(INDEX(Herbs!$A:$A,MATCH(S462,Herbs!$B:$B,0)),1,1,2,3,3,9,4,36,5,180,6,1080,0)*R462)</f>
        <v/>
      </c>
      <c r="W462" s="101" t="str">
        <f t="array" ref="W462">IF(S462="","",INDEX(Herbs!$G:$G,MATCH(S462,Herbs!$B:$B,0)))</f>
        <v/>
      </c>
    </row>
    <row r="463" ht="41.25" customHeight="1">
      <c r="A463" s="82" t="s">
        <v>256</v>
      </c>
      <c r="B463" s="83">
        <v>4.0</v>
      </c>
      <c r="C463" s="84" t="s">
        <v>258</v>
      </c>
      <c r="D463" s="85" t="str">
        <f>C463</f>
        <v>Talent Shard Elixir</v>
      </c>
      <c r="E463" s="85" t="s">
        <v>320</v>
      </c>
      <c r="F463" s="86">
        <v>7.0</v>
      </c>
      <c r="G463" s="87" t="s">
        <v>388</v>
      </c>
      <c r="H463" s="88" t="str">
        <f t="array" ref="H463">IF(G463="","",INDEX(Herbs!$J:$J,MATCH(G463,Herbs!$B:$B,0)))</f>
        <v/>
      </c>
      <c r="I463" s="13">
        <f t="array" ref="I463">IF(G463:G632="",0, INDEX(Herbs!A:A,MATCH(G463,Herbs!B:B,0)))</f>
        <v>4</v>
      </c>
      <c r="J463" s="89">
        <f t="array" ref="J463">IF(G463="","", SWITCH(INDEX(Herbs!$A:$A,MATCH(G463,Herbs!$B:$B,0)),1,1,2,3,3,9,4,36,5,180,6,1080,0)*F463)</f>
        <v>252</v>
      </c>
      <c r="K463" s="90" t="str">
        <f t="array" ref="K463">IF(G463="","",INDEX(Herbs!$C:$C,MATCH(G463,Herbs!$B:$B,0)))</f>
        <v>Coalescing</v>
      </c>
      <c r="L463" s="86">
        <v>7.0</v>
      </c>
      <c r="M463" s="87" t="s">
        <v>390</v>
      </c>
      <c r="N463" s="88" t="str">
        <f t="array" ref="N463">IF(M463="","",INDEX(Herbs!$J:$J,MATCH(M463,Herbs!$B:$B,0)))</f>
        <v/>
      </c>
      <c r="O463" s="88">
        <f t="array" ref="O463">IF(M463:M632="",0, INDEX(Herbs!A:A,MATCH(M463,Herbs!B:B,0)))</f>
        <v>4</v>
      </c>
      <c r="P463" s="89">
        <f t="array" ref="P463">IF(M463="","", SWITCH(INDEX(Herbs!$A:$A,MATCH(M463,Herbs!$B:$B,0)),1,1,2,3,3,9,4,36,5,180,6,1080,0)*L463)</f>
        <v>252</v>
      </c>
      <c r="Q463" s="90" t="str">
        <f t="array" ref="Q463">IF(M463="","",INDEX(Herbs!$C:$C,MATCH(M463,Herbs!$B:$B,0)))</f>
        <v>Coalescing</v>
      </c>
      <c r="R463" s="86">
        <v>7.0</v>
      </c>
      <c r="S463" s="87" t="s">
        <v>388</v>
      </c>
      <c r="T463" s="88" t="str">
        <f t="array" ref="T463">IF(S463="","",INDEX(Herbs!$J:$J,MATCH(S463,Herbs!$B:$B,0)))</f>
        <v/>
      </c>
      <c r="U463" s="88">
        <f t="array" ref="U463">IF(S463:S632="",0, INDEX(Herbs!A:A,MATCH(S463,Herbs!B:B,0)))</f>
        <v>4</v>
      </c>
      <c r="V463" s="89">
        <f t="array" ref="V463">IF(S463="","", SWITCH(INDEX(Herbs!$A:$A,MATCH(S463,Herbs!$B:$B,0)),1,1,2,3,3,9,4,36,5,180,6,1080,0)*R463)</f>
        <v>252</v>
      </c>
      <c r="W463" s="90" t="str">
        <f t="array" ref="W463">IF(S463="","",INDEX(Herbs!$C:$C,MATCH(S463,Herbs!$B:$B,0)))</f>
        <v>Coalescing</v>
      </c>
    </row>
    <row r="464" ht="41.25" customHeight="1">
      <c r="C464" s="75"/>
      <c r="D464" s="85" t="str">
        <f>C463</f>
        <v>Talent Shard Elixir</v>
      </c>
      <c r="E464" s="85" t="s">
        <v>322</v>
      </c>
      <c r="F464" s="89"/>
      <c r="G464" s="91"/>
      <c r="H464" s="88" t="str">
        <f t="array" ref="H464">IF(G464="","",INDEX(Herbs!$J:$J,MATCH(G464,Herbs!$B:$B,0)))</f>
        <v/>
      </c>
      <c r="I464" s="13">
        <f t="array" ref="I464">IF(G464:G632="",0, INDEX(Herbs!A:A,MATCH(G464,Herbs!B:B,0)))</f>
        <v>0</v>
      </c>
      <c r="J464" s="89" t="str">
        <f t="array" ref="J464">IF(G464="","", SWITCH(INDEX(Herbs!$A:$A,MATCH(G464,Herbs!$B:$B,0)),1,1,2,3,3,9,4,36,5,180,6,1080,0)*F464)</f>
        <v/>
      </c>
      <c r="K464" s="90" t="str">
        <f t="array" ref="K464">IF(G464="","",INDEX(Herbs!$C:$C,MATCH(G464,Herbs!$B:$B,0)))</f>
        <v/>
      </c>
      <c r="L464" s="89"/>
      <c r="M464" s="91"/>
      <c r="N464" s="88" t="str">
        <f t="array" ref="N464">IF(M464="","",INDEX(Herbs!$J:$J,MATCH(M464,Herbs!$B:$B,0)))</f>
        <v/>
      </c>
      <c r="O464" s="88">
        <f t="array" ref="O464">IF(M464:M632="",0, INDEX(Herbs!A:A,MATCH(M464,Herbs!B:B,0)))</f>
        <v>0</v>
      </c>
      <c r="P464" s="89" t="str">
        <f t="array" ref="P464">IF(M464="","", SWITCH(INDEX(Herbs!$A:$A,MATCH(M464,Herbs!$B:$B,0)),1,1,2,3,3,9,4,36,5,180,6,1080,0)*L464)</f>
        <v/>
      </c>
      <c r="Q464" s="90" t="str">
        <f t="array" ref="Q464">IF(M464="","",INDEX(Herbs!$C:$C,MATCH(M464,Herbs!$B:$B,0)))</f>
        <v/>
      </c>
      <c r="R464" s="89"/>
      <c r="S464" s="91"/>
      <c r="T464" s="88" t="str">
        <f t="array" ref="T464">IF(S464="","",INDEX(Herbs!$J:$J,MATCH(S464,Herbs!$B:$B,0)))</f>
        <v/>
      </c>
      <c r="U464" s="88">
        <f t="array" ref="U464">IF(S464:S632="",0, INDEX(Herbs!A:A,MATCH(S464,Herbs!B:B,0)))</f>
        <v>0</v>
      </c>
      <c r="V464" s="89" t="str">
        <f t="array" ref="V464">IF(S464="","", SWITCH(INDEX(Herbs!$A:$A,MATCH(S464,Herbs!$B:$B,0)),1,1,2,3,3,9,4,36,5,180,6,1080,0)*R464)</f>
        <v/>
      </c>
      <c r="W464" s="90" t="str">
        <f t="array" ref="W464">IF(S464="","",INDEX(Herbs!$C:$C,MATCH(S464,Herbs!$B:$B,0)))</f>
        <v/>
      </c>
    </row>
    <row r="465" ht="41.25" customHeight="1">
      <c r="C465" s="75"/>
      <c r="D465" s="85" t="str">
        <f>C463</f>
        <v>Talent Shard Elixir</v>
      </c>
      <c r="E465" s="73" t="s">
        <v>323</v>
      </c>
      <c r="F465" s="86">
        <v>1.0</v>
      </c>
      <c r="G465" s="87" t="s">
        <v>430</v>
      </c>
      <c r="H465" s="88" t="str">
        <f t="array" ref="H465">IF(G465="","",INDEX(Herbs!$J:$J,MATCH(G465,Herbs!$B:$B,0)))</f>
        <v/>
      </c>
      <c r="I465" s="13">
        <f t="array" ref="I465">IF(G465:G632="",0, INDEX(Herbs!A:A,MATCH(G465,Herbs!B:B,0)))</f>
        <v>4</v>
      </c>
      <c r="J465" s="89">
        <f t="array" ref="J465">IF(G465="","", SWITCH(INDEX(Herbs!$A:$A,MATCH(G465,Herbs!$B:$B,0)),1,1,2,3,3,9,4,36,5,180,6,1080,0)*F465)</f>
        <v>36</v>
      </c>
      <c r="K465" s="90" t="str">
        <f t="array" ref="K465">IF(G465="","",INDEX(Herbs!$E:$E,MATCH(G465,Herbs!$B:$B,0)))</f>
        <v>Cleansing</v>
      </c>
      <c r="L465" s="86">
        <v>1.0</v>
      </c>
      <c r="M465" s="87" t="s">
        <v>431</v>
      </c>
      <c r="N465" s="88" t="str">
        <f t="array" ref="N465">IF(M465="","",INDEX(Herbs!$J:$J,MATCH(M465,Herbs!$B:$B,0)))</f>
        <v/>
      </c>
      <c r="O465" s="88">
        <f t="array" ref="O465">IF(M465:M632="",0, INDEX(Herbs!A:A,MATCH(M465,Herbs!B:B,0)))</f>
        <v>4</v>
      </c>
      <c r="P465" s="89">
        <f t="array" ref="P465">IF(M465="","", SWITCH(INDEX(Herbs!$A:$A,MATCH(M465,Herbs!$B:$B,0)),1,1,2,3,3,9,4,36,5,180,6,1080,0)*L465)</f>
        <v>36</v>
      </c>
      <c r="Q465" s="90" t="str">
        <f t="array" ref="Q465">IF(M465="","",INDEX(Herbs!$E:$E,MATCH(M465,Herbs!$B:$B,0)))</f>
        <v>Cleansing</v>
      </c>
      <c r="R465" s="86">
        <v>4.0</v>
      </c>
      <c r="S465" s="87" t="s">
        <v>429</v>
      </c>
      <c r="T465" s="88" t="str">
        <f t="array" ref="T465">IF(S465="","",INDEX(Herbs!$J:$J,MATCH(S465,Herbs!$B:$B,0)))</f>
        <v/>
      </c>
      <c r="U465" s="88">
        <f t="array" ref="U465">IF(S465:S632="",0, INDEX(Herbs!A:A,MATCH(S465,Herbs!B:B,0)))</f>
        <v>3</v>
      </c>
      <c r="V465" s="89">
        <f t="array" ref="V465">IF(S465="","", SWITCH(INDEX(Herbs!$A:$A,MATCH(S465,Herbs!$B:$B,0)),1,1,2,3,3,9,4,36,5,180,6,1080,0)*R465)</f>
        <v>36</v>
      </c>
      <c r="W465" s="90" t="str">
        <f t="array" ref="W465">IF(S465="","",INDEX(Herbs!$E:$E,MATCH(S465,Herbs!$B:$B,0)))</f>
        <v>Cleansing</v>
      </c>
    </row>
    <row r="466" ht="41.25" customHeight="1">
      <c r="C466" s="75"/>
      <c r="D466" s="85" t="str">
        <f>C463</f>
        <v>Talent Shard Elixir</v>
      </c>
      <c r="E466" s="73" t="s">
        <v>325</v>
      </c>
      <c r="F466" s="89"/>
      <c r="G466" s="91"/>
      <c r="H466" s="88" t="str">
        <f t="array" ref="H466">IF(G466="","",INDEX(Herbs!$J:$J,MATCH(G466,Herbs!$B:$B,0)))</f>
        <v/>
      </c>
      <c r="I466" s="13">
        <f t="array" ref="I466">IF(G466:G632="",0, INDEX(Herbs!A:A,MATCH(G466,Herbs!B:B,0)))</f>
        <v>0</v>
      </c>
      <c r="J466" s="89" t="str">
        <f t="array" ref="J466">IF(G466="","", SWITCH(INDEX(Herbs!$A:$A,MATCH(G466,Herbs!$B:$B,0)),1,1,2,3,3,9,4,36,5,180,6,1080,0)*F466)</f>
        <v/>
      </c>
      <c r="K466" s="90" t="str">
        <f t="array" ref="K466">IF(G466="","",INDEX(Herbs!$E:$E,MATCH(G466,Herbs!$B:$B,0)))</f>
        <v/>
      </c>
      <c r="L466" s="89"/>
      <c r="M466" s="91"/>
      <c r="N466" s="88" t="str">
        <f t="array" ref="N466">IF(M466="","",INDEX(Herbs!$J:$J,MATCH(M466,Herbs!$B:$B,0)))</f>
        <v/>
      </c>
      <c r="O466" s="88">
        <f t="array" ref="O466">IF(M466:M632="",0, INDEX(Herbs!A:A,MATCH(M466,Herbs!B:B,0)))</f>
        <v>0</v>
      </c>
      <c r="P466" s="89" t="str">
        <f t="array" ref="P466">IF(M466="","", SWITCH(INDEX(Herbs!$A:$A,MATCH(M466,Herbs!$B:$B,0)),1,1,2,3,3,9,4,36,5,180,6,1080,0)*L466)</f>
        <v/>
      </c>
      <c r="Q466" s="90" t="str">
        <f t="array" ref="Q466">IF(M466="","",INDEX(Herbs!$E:$E,MATCH(M466,Herbs!$B:$B,0)))</f>
        <v/>
      </c>
      <c r="R466" s="89"/>
      <c r="S466" s="91"/>
      <c r="T466" s="88" t="str">
        <f t="array" ref="T466">IF(S466="","",INDEX(Herbs!$J:$J,MATCH(S466,Herbs!$B:$B,0)))</f>
        <v/>
      </c>
      <c r="U466" s="88">
        <f t="array" ref="U466">IF(S466:S632="",0, INDEX(Herbs!A:A,MATCH(S466,Herbs!B:B,0)))</f>
        <v>0</v>
      </c>
      <c r="V466" s="89" t="str">
        <f t="array" ref="V466">IF(S466="","", SWITCH(INDEX(Herbs!$A:$A,MATCH(S466,Herbs!$B:$B,0)),1,1,2,3,3,9,4,36,5,180,6,1080,0)*R466)</f>
        <v/>
      </c>
      <c r="W466" s="90" t="str">
        <f t="array" ref="W466">IF(S466="","",INDEX(Herbs!$E:$E,MATCH(S466,Herbs!$B:$B,0)))</f>
        <v/>
      </c>
    </row>
    <row r="467" ht="41.25" customHeight="1">
      <c r="A467" s="92"/>
      <c r="B467" s="92"/>
      <c r="C467" s="93"/>
      <c r="D467" s="94" t="str">
        <f>C463</f>
        <v>Talent Shard Elixir</v>
      </c>
      <c r="E467" s="95" t="s">
        <v>326</v>
      </c>
      <c r="F467" s="96">
        <v>1.0</v>
      </c>
      <c r="G467" s="97" t="s">
        <v>386</v>
      </c>
      <c r="H467" s="98" t="str">
        <f t="array" ref="H467">IF(G467="","",INDEX(Herbs!$J:$J,MATCH(G467,Herbs!$B:$B,0)))</f>
        <v/>
      </c>
      <c r="I467" s="99">
        <f t="array" ref="I467">IF(G467:G632="",0, INDEX(Herbs!A:A,MATCH(G467,Herbs!B:B,0)))</f>
        <v>4</v>
      </c>
      <c r="J467" s="100">
        <f t="array" ref="J467">IF(G467="","", SWITCH(INDEX(Herbs!$A:$A,MATCH(G467,Herbs!$B:$B,0)),1,1,2,3,3,9,4,36,5,180,6,1080,0)*F467)</f>
        <v>36</v>
      </c>
      <c r="K467" s="101" t="str">
        <f t="array" ref="K467">IF(G467="","",INDEX(Herbs!$G:$G,MATCH(G467,Herbs!$B:$B,0)))</f>
        <v>Cold</v>
      </c>
      <c r="L467" s="96">
        <v>1.0</v>
      </c>
      <c r="M467" s="97" t="s">
        <v>424</v>
      </c>
      <c r="N467" s="98" t="str">
        <f t="array" ref="N467">IF(M467="","",INDEX(Herbs!$J:$J,MATCH(M467,Herbs!$B:$B,0)))</f>
        <v/>
      </c>
      <c r="O467" s="98">
        <f t="array" ref="O467">IF(M467:M632="",0, INDEX(Herbs!A:A,MATCH(M467,Herbs!B:B,0)))</f>
        <v>4</v>
      </c>
      <c r="P467" s="100">
        <f t="array" ref="P467">IF(M467="","", SWITCH(INDEX(Herbs!$A:$A,MATCH(M467,Herbs!$B:$B,0)),1,1,2,3,3,9,4,36,5,180,6,1080,0)*L467)</f>
        <v>36</v>
      </c>
      <c r="Q467" s="101" t="str">
        <f t="array" ref="Q467">IF(M467="","",INDEX(Herbs!$G:$G,MATCH(M467,Herbs!$B:$B,0)))</f>
        <v>Balanced</v>
      </c>
      <c r="R467" s="96">
        <v>1.0</v>
      </c>
      <c r="S467" s="97" t="s">
        <v>432</v>
      </c>
      <c r="T467" s="98" t="str">
        <f t="array" ref="T467">IF(S467="","",INDEX(Herbs!$J:$J,MATCH(S467,Herbs!$B:$B,0)))</f>
        <v/>
      </c>
      <c r="U467" s="98">
        <f t="array" ref="U467">IF(S467:S632="",0, INDEX(Herbs!A:A,MATCH(S467,Herbs!B:B,0)))</f>
        <v>4</v>
      </c>
      <c r="V467" s="100">
        <f t="array" ref="V467">IF(S467="","", SWITCH(INDEX(Herbs!$A:$A,MATCH(S467,Herbs!$B:$B,0)),1,1,2,3,3,9,4,36,5,180,6,1080,0)*R467)</f>
        <v>36</v>
      </c>
      <c r="W467" s="101" t="str">
        <f t="array" ref="W467">IF(S467="","",INDEX(Herbs!$G:$G,MATCH(S467,Herbs!$B:$B,0)))</f>
        <v>Balanced</v>
      </c>
    </row>
    <row r="468" ht="41.25" customHeight="1">
      <c r="A468" s="82" t="s">
        <v>256</v>
      </c>
      <c r="B468" s="83">
        <v>5.0</v>
      </c>
      <c r="C468" s="84" t="s">
        <v>260</v>
      </c>
      <c r="D468" s="85" t="str">
        <f>C468</f>
        <v>Talent Orb Elixir</v>
      </c>
      <c r="E468" s="85" t="s">
        <v>320</v>
      </c>
      <c r="F468" s="86">
        <v>1.0</v>
      </c>
      <c r="G468" s="87" t="s">
        <v>394</v>
      </c>
      <c r="H468" s="88" t="str">
        <f t="array" ref="H468">IF(G468="","",INDEX(Herbs!$J:$J,MATCH(G468,Herbs!$B:$B,0)))</f>
        <v/>
      </c>
      <c r="I468" s="13">
        <f t="array" ref="I468">IF(G468:G632="",0, INDEX(Herbs!A:A,MATCH(G468,Herbs!B:B,0)))</f>
        <v>5</v>
      </c>
      <c r="J468" s="89">
        <f t="array" ref="J468">IF(G468="","", SWITCH(INDEX(Herbs!$A:$A,MATCH(G468,Herbs!$B:$B,0)),1,1,2,3,3,9,4,36,5,180,6,1080,0)*F468)</f>
        <v>180</v>
      </c>
      <c r="K468" s="90" t="str">
        <f t="array" ref="K468">IF(G468="","",INDEX(Herbs!$C:$C,MATCH(G468,Herbs!$B:$B,0)))</f>
        <v>Coalesing</v>
      </c>
      <c r="L468" s="86">
        <v>1.0</v>
      </c>
      <c r="M468" s="87" t="s">
        <v>433</v>
      </c>
      <c r="N468" s="88" t="str">
        <f t="array" ref="N468">IF(M468="","",INDEX(Herbs!$J:$J,MATCH(M468,Herbs!$B:$B,0)))</f>
        <v/>
      </c>
      <c r="O468" s="88">
        <f t="array" ref="O468">IF(M468:M632="",0, INDEX(Herbs!A:A,MATCH(M468,Herbs!B:B,0)))</f>
        <v>5</v>
      </c>
      <c r="P468" s="89">
        <f t="array" ref="P468">IF(M468="","", SWITCH(INDEX(Herbs!$A:$A,MATCH(M468,Herbs!$B:$B,0)),1,1,2,3,3,9,4,36,5,180,6,1080,0)*L468)</f>
        <v>180</v>
      </c>
      <c r="Q468" s="90" t="str">
        <f t="array" ref="Q468">IF(M468="","",INDEX(Herbs!$C:$C,MATCH(M468,Herbs!$B:$B,0)))</f>
        <v>Coalescing</v>
      </c>
      <c r="R468" s="89"/>
      <c r="S468" s="91"/>
      <c r="T468" s="88" t="str">
        <f t="array" ref="T468">IF(S468="","",INDEX(Herbs!$J:$J,MATCH(S468,Herbs!$B:$B,0)))</f>
        <v/>
      </c>
      <c r="U468" s="88">
        <f t="array" ref="U468">IF(S468:S632="",0, INDEX(Herbs!A:A,MATCH(S468,Herbs!B:B,0)))</f>
        <v>0</v>
      </c>
      <c r="V468" s="89" t="str">
        <f t="array" ref="V468">IF(S468="","", SWITCH(INDEX(Herbs!$A:$A,MATCH(S468,Herbs!$B:$B,0)),1,1,2,3,3,9,4,36,5,180,6,1080,0)*R468)</f>
        <v/>
      </c>
      <c r="W468" s="90" t="str">
        <f t="array" ref="W468">IF(S468="","",INDEX(Herbs!$C:$C,MATCH(S468,Herbs!$B:$B,0)))</f>
        <v/>
      </c>
    </row>
    <row r="469" ht="41.25" customHeight="1">
      <c r="C469" s="75"/>
      <c r="D469" s="85" t="str">
        <f>C468</f>
        <v>Talent Orb Elixir</v>
      </c>
      <c r="E469" s="85" t="s">
        <v>322</v>
      </c>
      <c r="F469" s="89"/>
      <c r="G469" s="91"/>
      <c r="H469" s="88" t="str">
        <f t="array" ref="H469">IF(G469="","",INDEX(Herbs!$J:$J,MATCH(G469,Herbs!$B:$B,0)))</f>
        <v/>
      </c>
      <c r="I469" s="13">
        <f t="array" ref="I469">IF(G469:G632="",0, INDEX(Herbs!A:A,MATCH(G469,Herbs!B:B,0)))</f>
        <v>0</v>
      </c>
      <c r="J469" s="89" t="str">
        <f t="array" ref="J469">IF(G469="","", SWITCH(INDEX(Herbs!$A:$A,MATCH(G469,Herbs!$B:$B,0)),1,1,2,3,3,9,4,36,5,180,6,1080,0)*F469)</f>
        <v/>
      </c>
      <c r="K469" s="90" t="str">
        <f t="array" ref="K469">IF(G469="","",INDEX(Herbs!$C:$C,MATCH(G469,Herbs!$B:$B,0)))</f>
        <v/>
      </c>
      <c r="L469" s="89"/>
      <c r="M469" s="91"/>
      <c r="N469" s="88" t="str">
        <f t="array" ref="N469">IF(M469="","",INDEX(Herbs!$J:$J,MATCH(M469,Herbs!$B:$B,0)))</f>
        <v/>
      </c>
      <c r="O469" s="88">
        <f t="array" ref="O469">IF(M469:M632="",0, INDEX(Herbs!A:A,MATCH(M469,Herbs!B:B,0)))</f>
        <v>0</v>
      </c>
      <c r="P469" s="89" t="str">
        <f t="array" ref="P469">IF(M469="","", SWITCH(INDEX(Herbs!$A:$A,MATCH(M469,Herbs!$B:$B,0)),1,1,2,3,3,9,4,36,5,180,6,1080,0)*L469)</f>
        <v/>
      </c>
      <c r="Q469" s="90" t="str">
        <f t="array" ref="Q469">IF(M469="","",INDEX(Herbs!$C:$C,MATCH(M469,Herbs!$B:$B,0)))</f>
        <v/>
      </c>
      <c r="R469" s="89"/>
      <c r="S469" s="91"/>
      <c r="T469" s="88" t="str">
        <f t="array" ref="T469">IF(S469="","",INDEX(Herbs!$J:$J,MATCH(S469,Herbs!$B:$B,0)))</f>
        <v/>
      </c>
      <c r="U469" s="88">
        <f t="array" ref="U469">IF(S469:S632="",0, INDEX(Herbs!A:A,MATCH(S469,Herbs!B:B,0)))</f>
        <v>0</v>
      </c>
      <c r="V469" s="89" t="str">
        <f t="array" ref="V469">IF(S469="","", SWITCH(INDEX(Herbs!$A:$A,MATCH(S469,Herbs!$B:$B,0)),1,1,2,3,3,9,4,36,5,180,6,1080,0)*R469)</f>
        <v/>
      </c>
      <c r="W469" s="90" t="str">
        <f t="array" ref="W469">IF(S469="","",INDEX(Herbs!$C:$C,MATCH(S469,Herbs!$B:$B,0)))</f>
        <v/>
      </c>
    </row>
    <row r="470" ht="41.25" customHeight="1">
      <c r="C470" s="75"/>
      <c r="D470" s="85" t="str">
        <f>C468</f>
        <v>Talent Orb Elixir</v>
      </c>
      <c r="E470" s="73" t="s">
        <v>323</v>
      </c>
      <c r="F470" s="86">
        <v>5.0</v>
      </c>
      <c r="G470" s="87" t="s">
        <v>430</v>
      </c>
      <c r="H470" s="88" t="str">
        <f t="array" ref="H470">IF(G470="","",INDEX(Herbs!$J:$J,MATCH(G470,Herbs!$B:$B,0)))</f>
        <v/>
      </c>
      <c r="I470" s="13">
        <f t="array" ref="I470">IF(G470:G632="",0, INDEX(Herbs!A:A,MATCH(G470,Herbs!B:B,0)))</f>
        <v>4</v>
      </c>
      <c r="J470" s="89">
        <f t="array" ref="J470">IF(G470="","", SWITCH(INDEX(Herbs!$A:$A,MATCH(G470,Herbs!$B:$B,0)),1,1,2,3,3,9,4,36,5,180,6,1080,0)*F470)</f>
        <v>180</v>
      </c>
      <c r="K470" s="90" t="str">
        <f t="array" ref="K470">IF(G470="","",INDEX(Herbs!$E:$E,MATCH(G470,Herbs!$B:$B,0)))</f>
        <v>Cleansing</v>
      </c>
      <c r="L470" s="86">
        <v>1.0</v>
      </c>
      <c r="M470" s="87" t="s">
        <v>433</v>
      </c>
      <c r="N470" s="88" t="str">
        <f t="array" ref="N470">IF(M470="","",INDEX(Herbs!$J:$J,MATCH(M470,Herbs!$B:$B,0)))</f>
        <v/>
      </c>
      <c r="O470" s="88">
        <f t="array" ref="O470">IF(M470:M632="",0, INDEX(Herbs!A:A,MATCH(M470,Herbs!B:B,0)))</f>
        <v>5</v>
      </c>
      <c r="P470" s="89">
        <f t="array" ref="P470">IF(M470="","", SWITCH(INDEX(Herbs!$A:$A,MATCH(M470,Herbs!$B:$B,0)),1,1,2,3,3,9,4,36,5,180,6,1080,0)*L470)</f>
        <v>180</v>
      </c>
      <c r="Q470" s="90" t="str">
        <f t="array" ref="Q470">IF(M470="","",INDEX(Herbs!$E:$E,MATCH(M470,Herbs!$B:$B,0)))</f>
        <v>Cleansing</v>
      </c>
      <c r="R470" s="89"/>
      <c r="S470" s="91"/>
      <c r="T470" s="88" t="str">
        <f t="array" ref="T470">IF(S470="","",INDEX(Herbs!$J:$J,MATCH(S470,Herbs!$B:$B,0)))</f>
        <v/>
      </c>
      <c r="U470" s="88">
        <f t="array" ref="U470">IF(S470:S632="",0, INDEX(Herbs!A:A,MATCH(S470,Herbs!B:B,0)))</f>
        <v>0</v>
      </c>
      <c r="V470" s="89" t="str">
        <f t="array" ref="V470">IF(S470="","", SWITCH(INDEX(Herbs!$A:$A,MATCH(S470,Herbs!$B:$B,0)),1,1,2,3,3,9,4,36,5,180,6,1080,0)*R470)</f>
        <v/>
      </c>
      <c r="W470" s="90" t="str">
        <f t="array" ref="W470">IF(S470="","",INDEX(Herbs!$E:$E,MATCH(S470,Herbs!$B:$B,0)))</f>
        <v/>
      </c>
    </row>
    <row r="471" ht="41.25" customHeight="1">
      <c r="C471" s="75"/>
      <c r="D471" s="85" t="str">
        <f>C468</f>
        <v>Talent Orb Elixir</v>
      </c>
      <c r="E471" s="73" t="s">
        <v>325</v>
      </c>
      <c r="F471" s="89"/>
      <c r="G471" s="91"/>
      <c r="H471" s="88" t="str">
        <f t="array" ref="H471">IF(G471="","",INDEX(Herbs!$J:$J,MATCH(G471,Herbs!$B:$B,0)))</f>
        <v/>
      </c>
      <c r="I471" s="13">
        <f t="array" ref="I471">IF(G471:G632="",0, INDEX(Herbs!A:A,MATCH(G471,Herbs!B:B,0)))</f>
        <v>0</v>
      </c>
      <c r="J471" s="89" t="str">
        <f t="array" ref="J471">IF(G471="","", SWITCH(INDEX(Herbs!$A:$A,MATCH(G471,Herbs!$B:$B,0)),1,1,2,3,3,9,4,36,5,180,6,1080,0)*F471)</f>
        <v/>
      </c>
      <c r="K471" s="90" t="str">
        <f t="array" ref="K471">IF(G471="","",INDEX(Herbs!$E:$E,MATCH(G471,Herbs!$B:$B,0)))</f>
        <v/>
      </c>
      <c r="L471" s="89"/>
      <c r="M471" s="91"/>
      <c r="N471" s="88" t="str">
        <f t="array" ref="N471">IF(M471="","",INDEX(Herbs!$J:$J,MATCH(M471,Herbs!$B:$B,0)))</f>
        <v/>
      </c>
      <c r="O471" s="88">
        <f t="array" ref="O471">IF(M471:M632="",0, INDEX(Herbs!A:A,MATCH(M471,Herbs!B:B,0)))</f>
        <v>0</v>
      </c>
      <c r="P471" s="89" t="str">
        <f t="array" ref="P471">IF(M471="","", SWITCH(INDEX(Herbs!$A:$A,MATCH(M471,Herbs!$B:$B,0)),1,1,2,3,3,9,4,36,5,180,6,1080,0)*L471)</f>
        <v/>
      </c>
      <c r="Q471" s="90" t="str">
        <f t="array" ref="Q471">IF(M471="","",INDEX(Herbs!$E:$E,MATCH(M471,Herbs!$B:$B,0)))</f>
        <v/>
      </c>
      <c r="R471" s="89"/>
      <c r="S471" s="91"/>
      <c r="T471" s="88" t="str">
        <f t="array" ref="T471">IF(S471="","",INDEX(Herbs!$J:$J,MATCH(S471,Herbs!$B:$B,0)))</f>
        <v/>
      </c>
      <c r="U471" s="88">
        <f t="array" ref="U471">IF(S471:S632="",0, INDEX(Herbs!A:A,MATCH(S471,Herbs!B:B,0)))</f>
        <v>0</v>
      </c>
      <c r="V471" s="89" t="str">
        <f t="array" ref="V471">IF(S471="","", SWITCH(INDEX(Herbs!$A:$A,MATCH(S471,Herbs!$B:$B,0)),1,1,2,3,3,9,4,36,5,180,6,1080,0)*R471)</f>
        <v/>
      </c>
      <c r="W471" s="90" t="str">
        <f t="array" ref="W471">IF(S471="","",INDEX(Herbs!$E:$E,MATCH(S471,Herbs!$B:$B,0)))</f>
        <v/>
      </c>
    </row>
    <row r="472" ht="41.25" customHeight="1">
      <c r="A472" s="92"/>
      <c r="B472" s="92"/>
      <c r="C472" s="93"/>
      <c r="D472" s="94" t="str">
        <f>C468</f>
        <v>Talent Orb Elixir</v>
      </c>
      <c r="E472" s="95" t="s">
        <v>326</v>
      </c>
      <c r="F472" s="96">
        <v>5.0</v>
      </c>
      <c r="G472" s="97" t="s">
        <v>432</v>
      </c>
      <c r="H472" s="98" t="str">
        <f t="array" ref="H472">IF(G472="","",INDEX(Herbs!$J:$J,MATCH(G472,Herbs!$B:$B,0)))</f>
        <v/>
      </c>
      <c r="I472" s="99">
        <f t="array" ref="I472">IF(G472:G632="",0, INDEX(Herbs!A:A,MATCH(G472,Herbs!B:B,0)))</f>
        <v>4</v>
      </c>
      <c r="J472" s="100">
        <f t="array" ref="J472">IF(G472="","", SWITCH(INDEX(Herbs!$A:$A,MATCH(G472,Herbs!$B:$B,0)),1,1,2,3,3,9,4,36,5,180,6,1080,0)*F472)</f>
        <v>180</v>
      </c>
      <c r="K472" s="101" t="str">
        <f t="array" ref="K472">IF(G472="","",INDEX(Herbs!$G:$G,MATCH(G472,Herbs!$B:$B,0)))</f>
        <v>Balanced</v>
      </c>
      <c r="L472" s="96">
        <v>1.0</v>
      </c>
      <c r="M472" s="97" t="s">
        <v>433</v>
      </c>
      <c r="N472" s="98" t="str">
        <f t="array" ref="N472">IF(M472="","",INDEX(Herbs!$J:$J,MATCH(M472,Herbs!$B:$B,0)))</f>
        <v/>
      </c>
      <c r="O472" s="98">
        <f t="array" ref="O472">IF(M472:M632="",0, INDEX(Herbs!A:A,MATCH(M472,Herbs!B:B,0)))</f>
        <v>5</v>
      </c>
      <c r="P472" s="100">
        <f t="array" ref="P472">IF(M472="","", SWITCH(INDEX(Herbs!$A:$A,MATCH(M472,Herbs!$B:$B,0)),1,1,2,3,3,9,4,36,5,180,6,1080,0)*L472)</f>
        <v>180</v>
      </c>
      <c r="Q472" s="101" t="str">
        <f t="array" ref="Q472">IF(M472="","",INDEX(Herbs!$G:$G,MATCH(M472,Herbs!$B:$B,0)))</f>
        <v>Balanced</v>
      </c>
      <c r="R472" s="100"/>
      <c r="S472" s="97"/>
      <c r="T472" s="98" t="str">
        <f t="array" ref="T472">IF(S472="","",INDEX(Herbs!$J:$J,MATCH(S472,Herbs!$B:$B,0)))</f>
        <v/>
      </c>
      <c r="U472" s="98">
        <f t="array" ref="U472">IF(S472:S632="",0, INDEX(Herbs!A:A,MATCH(S472,Herbs!B:B,0)))</f>
        <v>0</v>
      </c>
      <c r="V472" s="100" t="str">
        <f t="array" ref="V472">IF(S472="","", SWITCH(INDEX(Herbs!$A:$A,MATCH(S472,Herbs!$B:$B,0)),1,1,2,3,3,9,4,36,5,180,6,1080,0)*R472)</f>
        <v/>
      </c>
      <c r="W472" s="101" t="str">
        <f t="array" ref="W472">IF(S472="","",INDEX(Herbs!$G:$G,MATCH(S472,Herbs!$B:$B,0)))</f>
        <v/>
      </c>
    </row>
    <row r="473" ht="41.25" customHeight="1">
      <c r="A473" s="82" t="s">
        <v>256</v>
      </c>
      <c r="B473" s="83">
        <v>6.0</v>
      </c>
      <c r="C473" s="84" t="s">
        <v>262</v>
      </c>
      <c r="D473" s="85" t="str">
        <f>C473</f>
        <v>Divine Talent Elixir</v>
      </c>
      <c r="E473" s="85" t="s">
        <v>320</v>
      </c>
      <c r="F473" s="86">
        <v>1.0</v>
      </c>
      <c r="G473" s="87" t="s">
        <v>400</v>
      </c>
      <c r="H473" s="88" t="str">
        <f t="array" ref="H473">IF(G473="","",INDEX(Herbs!$J:$J,MATCH(G473,Herbs!$B:$B,0)))</f>
        <v/>
      </c>
      <c r="I473" s="13">
        <f t="array" ref="I473">IF(G473:G632="",0, INDEX(Herbs!A:A,MATCH(G473,Herbs!B:B,0)))</f>
        <v>5</v>
      </c>
      <c r="J473" s="89">
        <f t="array" ref="J473">IF(G473="","", SWITCH(INDEX(Herbs!$A:$A,MATCH(G473,Herbs!$B:$B,0)),1,1,2,3,3,9,4,36,5,180,6,1080,0)*F473)</f>
        <v>180</v>
      </c>
      <c r="K473" s="90" t="str">
        <f t="array" ref="K473">IF(G473="","",INDEX(Herbs!$C:$C,MATCH(G473,Herbs!$B:$B,0)))</f>
        <v>Coalescing</v>
      </c>
      <c r="L473" s="89"/>
      <c r="M473" s="91"/>
      <c r="N473" s="88" t="str">
        <f t="array" ref="N473">IF(M473="","",INDEX(Herbs!$J:$J,MATCH(M473,Herbs!$B:$B,0)))</f>
        <v/>
      </c>
      <c r="O473" s="88">
        <f t="array" ref="O473">IF(M473:M632="",0, INDEX(Herbs!A:A,MATCH(M473,Herbs!B:B,0)))</f>
        <v>0</v>
      </c>
      <c r="P473" s="89" t="str">
        <f t="array" ref="P473">IF(M473="","", SWITCH(INDEX(Herbs!$A:$A,MATCH(M473,Herbs!$B:$B,0)),1,1,2,3,3,9,4,36,5,180,6,1080,0)*L473)</f>
        <v/>
      </c>
      <c r="Q473" s="90" t="str">
        <f t="array" ref="Q473">IF(M473="","",INDEX(Herbs!$C:$C,MATCH(M473,Herbs!$B:$B,0)))</f>
        <v/>
      </c>
      <c r="R473" s="89"/>
      <c r="S473" s="91"/>
      <c r="T473" s="88" t="str">
        <f t="array" ref="T473">IF(S473="","",INDEX(Herbs!$J:$J,MATCH(S473,Herbs!$B:$B,0)))</f>
        <v/>
      </c>
      <c r="U473" s="88">
        <f t="array" ref="U473">IF(S473:S632="",0, INDEX(Herbs!A:A,MATCH(S473,Herbs!B:B,0)))</f>
        <v>0</v>
      </c>
      <c r="V473" s="89" t="str">
        <f t="array" ref="V473">IF(S473="","", SWITCH(INDEX(Herbs!$A:$A,MATCH(S473,Herbs!$B:$B,0)),1,1,2,3,3,9,4,36,5,180,6,1080,0)*R473)</f>
        <v/>
      </c>
      <c r="W473" s="90" t="str">
        <f t="array" ref="W473">IF(S473="","",INDEX(Herbs!$C:$C,MATCH(S473,Herbs!$B:$B,0)))</f>
        <v/>
      </c>
    </row>
    <row r="474" ht="41.25" customHeight="1">
      <c r="C474" s="75"/>
      <c r="D474" s="85" t="str">
        <f>C473</f>
        <v>Divine Talent Elixir</v>
      </c>
      <c r="E474" s="85" t="s">
        <v>322</v>
      </c>
      <c r="F474" s="89"/>
      <c r="G474" s="91"/>
      <c r="H474" s="88" t="str">
        <f t="array" ref="H474">IF(G474="","",INDEX(Herbs!$J:$J,MATCH(G474,Herbs!$B:$B,0)))</f>
        <v/>
      </c>
      <c r="I474" s="13">
        <f t="array" ref="I474">IF(G474:G632="",0, INDEX(Herbs!A:A,MATCH(G474,Herbs!B:B,0)))</f>
        <v>0</v>
      </c>
      <c r="J474" s="89" t="str">
        <f t="array" ref="J474">IF(G474="","", SWITCH(INDEX(Herbs!$A:$A,MATCH(G474,Herbs!$B:$B,0)),1,1,2,3,3,9,4,36,5,180,6,1080,0)*F474)</f>
        <v/>
      </c>
      <c r="K474" s="90" t="str">
        <f t="array" ref="K474">IF(G474="","",INDEX(Herbs!$C:$C,MATCH(G474,Herbs!$B:$B,0)))</f>
        <v/>
      </c>
      <c r="L474" s="89"/>
      <c r="M474" s="91"/>
      <c r="N474" s="88" t="str">
        <f t="array" ref="N474">IF(M474="","",INDEX(Herbs!$J:$J,MATCH(M474,Herbs!$B:$B,0)))</f>
        <v/>
      </c>
      <c r="O474" s="88">
        <f t="array" ref="O474">IF(M474:M632="",0, INDEX(Herbs!A:A,MATCH(M474,Herbs!B:B,0)))</f>
        <v>0</v>
      </c>
      <c r="P474" s="89" t="str">
        <f t="array" ref="P474">IF(M474="","", SWITCH(INDEX(Herbs!$A:$A,MATCH(M474,Herbs!$B:$B,0)),1,1,2,3,3,9,4,36,5,180,6,1080,0)*L474)</f>
        <v/>
      </c>
      <c r="Q474" s="90" t="str">
        <f t="array" ref="Q474">IF(M474="","",INDEX(Herbs!$C:$C,MATCH(M474,Herbs!$B:$B,0)))</f>
        <v/>
      </c>
      <c r="R474" s="89"/>
      <c r="S474" s="91"/>
      <c r="T474" s="88" t="str">
        <f t="array" ref="T474">IF(S474="","",INDEX(Herbs!$J:$J,MATCH(S474,Herbs!$B:$B,0)))</f>
        <v/>
      </c>
      <c r="U474" s="88">
        <f t="array" ref="U474">IF(S474:S632="",0, INDEX(Herbs!A:A,MATCH(S474,Herbs!B:B,0)))</f>
        <v>0</v>
      </c>
      <c r="V474" s="89" t="str">
        <f t="array" ref="V474">IF(S474="","", SWITCH(INDEX(Herbs!$A:$A,MATCH(S474,Herbs!$B:$B,0)),1,1,2,3,3,9,4,36,5,180,6,1080,0)*R474)</f>
        <v/>
      </c>
      <c r="W474" s="90" t="str">
        <f t="array" ref="W474">IF(S474="","",INDEX(Herbs!$C:$C,MATCH(S474,Herbs!$B:$B,0)))</f>
        <v/>
      </c>
    </row>
    <row r="475" ht="41.25" customHeight="1">
      <c r="C475" s="75"/>
      <c r="D475" s="85" t="str">
        <f>C473</f>
        <v>Divine Talent Elixir</v>
      </c>
      <c r="E475" s="73" t="s">
        <v>323</v>
      </c>
      <c r="F475" s="86">
        <v>2.0</v>
      </c>
      <c r="G475" s="87" t="s">
        <v>433</v>
      </c>
      <c r="H475" s="88" t="str">
        <f t="array" ref="H475">IF(G475="","",INDEX(Herbs!$J:$J,MATCH(G475,Herbs!$B:$B,0)))</f>
        <v/>
      </c>
      <c r="I475" s="13">
        <f t="array" ref="I475">IF(G475:G632="",0, INDEX(Herbs!A:A,MATCH(G475,Herbs!B:B,0)))</f>
        <v>5</v>
      </c>
      <c r="J475" s="89">
        <f t="array" ref="J475">IF(G475="","", SWITCH(INDEX(Herbs!$A:$A,MATCH(G475,Herbs!$B:$B,0)),1,1,2,3,3,9,4,36,5,180,6,1080,0)*F475)</f>
        <v>360</v>
      </c>
      <c r="K475" s="90" t="str">
        <f t="array" ref="K475">IF(G475="","",INDEX(Herbs!$E:$E,MATCH(G475,Herbs!$B:$B,0)))</f>
        <v>Cleansing</v>
      </c>
      <c r="L475" s="89"/>
      <c r="M475" s="91"/>
      <c r="N475" s="88" t="str">
        <f t="array" ref="N475">IF(M475="","",INDEX(Herbs!$J:$J,MATCH(M475,Herbs!$B:$B,0)))</f>
        <v/>
      </c>
      <c r="O475" s="88">
        <f t="array" ref="O475">IF(M475:M632="",0, INDEX(Herbs!A:A,MATCH(M475,Herbs!B:B,0)))</f>
        <v>0</v>
      </c>
      <c r="P475" s="89" t="str">
        <f t="array" ref="P475">IF(M475="","", SWITCH(INDEX(Herbs!$A:$A,MATCH(M475,Herbs!$B:$B,0)),1,1,2,3,3,9,4,36,5,180,6,1080,0)*L475)</f>
        <v/>
      </c>
      <c r="Q475" s="90" t="str">
        <f t="array" ref="Q475">IF(M475="","",INDEX(Herbs!$E:$E,MATCH(M475,Herbs!$B:$B,0)))</f>
        <v/>
      </c>
      <c r="R475" s="89"/>
      <c r="S475" s="91"/>
      <c r="T475" s="88" t="str">
        <f t="array" ref="T475">IF(S475="","",INDEX(Herbs!$J:$J,MATCH(S475,Herbs!$B:$B,0)))</f>
        <v/>
      </c>
      <c r="U475" s="88">
        <f t="array" ref="U475">IF(S475:S632="",0, INDEX(Herbs!A:A,MATCH(S475,Herbs!B:B,0)))</f>
        <v>0</v>
      </c>
      <c r="V475" s="89" t="str">
        <f t="array" ref="V475">IF(S475="","", SWITCH(INDEX(Herbs!$A:$A,MATCH(S475,Herbs!$B:$B,0)),1,1,2,3,3,9,4,36,5,180,6,1080,0)*R475)</f>
        <v/>
      </c>
      <c r="W475" s="90" t="str">
        <f t="array" ref="W475">IF(S475="","",INDEX(Herbs!$E:$E,MATCH(S475,Herbs!$B:$B,0)))</f>
        <v/>
      </c>
    </row>
    <row r="476" ht="41.25" customHeight="1">
      <c r="C476" s="75"/>
      <c r="D476" s="85" t="str">
        <f>C473</f>
        <v>Divine Talent Elixir</v>
      </c>
      <c r="E476" s="73" t="s">
        <v>325</v>
      </c>
      <c r="F476" s="89"/>
      <c r="G476" s="91"/>
      <c r="H476" s="88" t="str">
        <f t="array" ref="H476">IF(G476="","",INDEX(Herbs!$J:$J,MATCH(G476,Herbs!$B:$B,0)))</f>
        <v/>
      </c>
      <c r="I476" s="13">
        <f t="array" ref="I476">IF(G476:G632="",0, INDEX(Herbs!A:A,MATCH(G476,Herbs!B:B,0)))</f>
        <v>0</v>
      </c>
      <c r="J476" s="89" t="str">
        <f t="array" ref="J476">IF(G476="","", SWITCH(INDEX(Herbs!$A:$A,MATCH(G476,Herbs!$B:$B,0)),1,1,2,3,3,9,4,36,5,180,6,1080,0)*F476)</f>
        <v/>
      </c>
      <c r="K476" s="90" t="str">
        <f t="array" ref="K476">IF(G476="","",INDEX(Herbs!$E:$E,MATCH(G476,Herbs!$B:$B,0)))</f>
        <v/>
      </c>
      <c r="L476" s="89"/>
      <c r="M476" s="91"/>
      <c r="N476" s="88" t="str">
        <f t="array" ref="N476">IF(M476="","",INDEX(Herbs!$J:$J,MATCH(M476,Herbs!$B:$B,0)))</f>
        <v/>
      </c>
      <c r="O476" s="88">
        <f t="array" ref="O476">IF(M476:M632="",0, INDEX(Herbs!A:A,MATCH(M476,Herbs!B:B,0)))</f>
        <v>0</v>
      </c>
      <c r="P476" s="89" t="str">
        <f t="array" ref="P476">IF(M476="","", SWITCH(INDEX(Herbs!$A:$A,MATCH(M476,Herbs!$B:$B,0)),1,1,2,3,3,9,4,36,5,180,6,1080,0)*L476)</f>
        <v/>
      </c>
      <c r="Q476" s="90" t="str">
        <f t="array" ref="Q476">IF(M476="","",INDEX(Herbs!$E:$E,MATCH(M476,Herbs!$B:$B,0)))</f>
        <v/>
      </c>
      <c r="R476" s="89"/>
      <c r="S476" s="91"/>
      <c r="T476" s="88" t="str">
        <f t="array" ref="T476">IF(S476="","",INDEX(Herbs!$J:$J,MATCH(S476,Herbs!$B:$B,0)))</f>
        <v/>
      </c>
      <c r="U476" s="88">
        <f t="array" ref="U476">IF(S476:S632="",0, INDEX(Herbs!A:A,MATCH(S476,Herbs!B:B,0)))</f>
        <v>0</v>
      </c>
      <c r="V476" s="89" t="str">
        <f t="array" ref="V476">IF(S476="","", SWITCH(INDEX(Herbs!$A:$A,MATCH(S476,Herbs!$B:$B,0)),1,1,2,3,3,9,4,36,5,180,6,1080,0)*R476)</f>
        <v/>
      </c>
      <c r="W476" s="90" t="str">
        <f t="array" ref="W476">IF(S476="","",INDEX(Herbs!$E:$E,MATCH(S476,Herbs!$B:$B,0)))</f>
        <v/>
      </c>
    </row>
    <row r="477" ht="41.25" customHeight="1">
      <c r="A477" s="92"/>
      <c r="B477" s="92"/>
      <c r="C477" s="93"/>
      <c r="D477" s="94" t="str">
        <f>C473</f>
        <v>Divine Talent Elixir</v>
      </c>
      <c r="E477" s="95" t="s">
        <v>326</v>
      </c>
      <c r="F477" s="96">
        <v>1.0</v>
      </c>
      <c r="G477" s="97" t="s">
        <v>396</v>
      </c>
      <c r="H477" s="98" t="str">
        <f t="array" ref="H477">IF(G477="","",INDEX(Herbs!$J:$J,MATCH(G477,Herbs!$B:$B,0)))</f>
        <v/>
      </c>
      <c r="I477" s="99">
        <f t="array" ref="I477">IF(G477:G632="",0, INDEX(Herbs!A:A,MATCH(G477,Herbs!B:B,0)))</f>
        <v>5</v>
      </c>
      <c r="J477" s="100">
        <f t="array" ref="J477">IF(G477="","", SWITCH(INDEX(Herbs!$A:$A,MATCH(G477,Herbs!$B:$B,0)),1,1,2,3,3,9,4,36,5,180,6,1080,0)*F477)</f>
        <v>180</v>
      </c>
      <c r="K477" s="101" t="str">
        <f t="array" ref="K477">IF(G477="","",INDEX(Herbs!$G:$G,MATCH(G477,Herbs!$B:$B,0)))</f>
        <v>Heat</v>
      </c>
      <c r="L477" s="100"/>
      <c r="M477" s="97"/>
      <c r="N477" s="98" t="str">
        <f t="array" ref="N477">IF(M477="","",INDEX(Herbs!$J:$J,MATCH(M477,Herbs!$B:$B,0)))</f>
        <v/>
      </c>
      <c r="O477" s="98">
        <f t="array" ref="O477">IF(M477:M632="",0, INDEX(Herbs!A:A,MATCH(M477,Herbs!B:B,0)))</f>
        <v>0</v>
      </c>
      <c r="P477" s="100" t="str">
        <f t="array" ref="P477">IF(M477="","", SWITCH(INDEX(Herbs!$A:$A,MATCH(M477,Herbs!$B:$B,0)),1,1,2,3,3,9,4,36,5,180,6,1080,0)*L477)</f>
        <v/>
      </c>
      <c r="Q477" s="101" t="str">
        <f t="array" ref="Q477">IF(M477="","",INDEX(Herbs!$G:$G,MATCH(M477,Herbs!$B:$B,0)))</f>
        <v/>
      </c>
      <c r="R477" s="100"/>
      <c r="S477" s="97"/>
      <c r="T477" s="98" t="str">
        <f t="array" ref="T477">IF(S477="","",INDEX(Herbs!$J:$J,MATCH(S477,Herbs!$B:$B,0)))</f>
        <v/>
      </c>
      <c r="U477" s="98">
        <f t="array" ref="U477">IF(S477:S632="",0, INDEX(Herbs!A:A,MATCH(S477,Herbs!B:B,0)))</f>
        <v>0</v>
      </c>
      <c r="V477" s="100" t="str">
        <f t="array" ref="V477">IF(S477="","", SWITCH(INDEX(Herbs!$A:$A,MATCH(S477,Herbs!$B:$B,0)),1,1,2,3,3,9,4,36,5,180,6,1080,0)*R477)</f>
        <v/>
      </c>
      <c r="W477" s="101" t="str">
        <f t="array" ref="W477">IF(S477="","",INDEX(Herbs!$G:$G,MATCH(S477,Herbs!$B:$B,0)))</f>
        <v/>
      </c>
    </row>
    <row r="478" ht="41.25" customHeight="1">
      <c r="A478" s="82" t="s">
        <v>265</v>
      </c>
      <c r="B478" s="83">
        <v>3.0</v>
      </c>
      <c r="C478" s="84" t="s">
        <v>264</v>
      </c>
      <c r="D478" s="85" t="str">
        <f>C478</f>
        <v>Wisdom Spark Elixir</v>
      </c>
      <c r="E478" s="85" t="s">
        <v>320</v>
      </c>
      <c r="F478" s="86">
        <v>1.0</v>
      </c>
      <c r="G478" s="87" t="s">
        <v>388</v>
      </c>
      <c r="H478" s="88" t="str">
        <f t="array" ref="H478">IF(G478="","",INDEX(Herbs!$J:$J,MATCH(G478,Herbs!$B:$B,0)))</f>
        <v/>
      </c>
      <c r="I478" s="13">
        <f t="array" ref="I478">IF(G478:G632="",0, INDEX(Herbs!A:A,MATCH(G478,Herbs!B:B,0)))</f>
        <v>4</v>
      </c>
      <c r="J478" s="89">
        <f t="array" ref="J478">IF(G478="","", SWITCH(INDEX(Herbs!$A:$A,MATCH(G478,Herbs!$B:$B,0)),1,1,2,3,3,9,4,36,5,180,6,1080,0)*F478)</f>
        <v>36</v>
      </c>
      <c r="K478" s="90" t="str">
        <f t="array" ref="K478">IF(G478="","",INDEX(Herbs!$C:$C,MATCH(G478,Herbs!$B:$B,0)))</f>
        <v>Coalescing</v>
      </c>
      <c r="L478" s="89"/>
      <c r="M478" s="91"/>
      <c r="N478" s="88" t="str">
        <f t="array" ref="N478">IF(M478="","",INDEX(Herbs!$J:$J,MATCH(M478,Herbs!$B:$B,0)))</f>
        <v/>
      </c>
      <c r="O478" s="88">
        <f t="array" ref="O478">IF(M478:M632="",0, INDEX(Herbs!A:A,MATCH(M478,Herbs!B:B,0)))</f>
        <v>0</v>
      </c>
      <c r="P478" s="89" t="str">
        <f t="array" ref="P478">IF(M478="","", SWITCH(INDEX(Herbs!$A:$A,MATCH(M478,Herbs!$B:$B,0)),1,1,2,3,3,9,4,36,5,180,6,1080,0)*L478)</f>
        <v/>
      </c>
      <c r="Q478" s="90" t="str">
        <f t="array" ref="Q478">IF(M478="","",INDEX(Herbs!$C:$C,MATCH(M478,Herbs!$B:$B,0)))</f>
        <v/>
      </c>
      <c r="R478" s="89"/>
      <c r="S478" s="91"/>
      <c r="T478" s="88" t="str">
        <f t="array" ref="T478">IF(S478="","",INDEX(Herbs!$J:$J,MATCH(S478,Herbs!$B:$B,0)))</f>
        <v/>
      </c>
      <c r="U478" s="88">
        <f t="array" ref="U478">IF(S478:S632="",0, INDEX(Herbs!A:A,MATCH(S478,Herbs!B:B,0)))</f>
        <v>0</v>
      </c>
      <c r="V478" s="89" t="str">
        <f t="array" ref="V478">IF(S478="","", SWITCH(INDEX(Herbs!$A:$A,MATCH(S478,Herbs!$B:$B,0)),1,1,2,3,3,9,4,36,5,180,6,1080,0)*R478)</f>
        <v/>
      </c>
      <c r="W478" s="90" t="str">
        <f t="array" ref="W478">IF(S478="","",INDEX(Herbs!$C:$C,MATCH(S478,Herbs!$B:$B,0)))</f>
        <v/>
      </c>
    </row>
    <row r="479" ht="41.25" customHeight="1">
      <c r="C479" s="75"/>
      <c r="D479" s="85" t="str">
        <f>C478</f>
        <v>Wisdom Spark Elixir</v>
      </c>
      <c r="E479" s="85" t="s">
        <v>322</v>
      </c>
      <c r="F479" s="89"/>
      <c r="G479" s="91"/>
      <c r="H479" s="88" t="str">
        <f t="array" ref="H479">IF(G479="","",INDEX(Herbs!$J:$J,MATCH(G479,Herbs!$B:$B,0)))</f>
        <v/>
      </c>
      <c r="I479" s="13">
        <f t="array" ref="I479">IF(G479:G632="",0, INDEX(Herbs!A:A,MATCH(G479,Herbs!B:B,0)))</f>
        <v>0</v>
      </c>
      <c r="J479" s="89" t="str">
        <f t="array" ref="J479">IF(G479="","", SWITCH(INDEX(Herbs!$A:$A,MATCH(G479,Herbs!$B:$B,0)),1,1,2,3,3,9,4,36,5,180,6,1080,0)*F479)</f>
        <v/>
      </c>
      <c r="K479" s="90" t="str">
        <f t="array" ref="K479">IF(G479="","",INDEX(Herbs!$C:$C,MATCH(G479,Herbs!$B:$B,0)))</f>
        <v/>
      </c>
      <c r="L479" s="89"/>
      <c r="M479" s="91"/>
      <c r="N479" s="88" t="str">
        <f t="array" ref="N479">IF(M479="","",INDEX(Herbs!$J:$J,MATCH(M479,Herbs!$B:$B,0)))</f>
        <v/>
      </c>
      <c r="O479" s="88">
        <f t="array" ref="O479">IF(M479:M632="",0, INDEX(Herbs!A:A,MATCH(M479,Herbs!B:B,0)))</f>
        <v>0</v>
      </c>
      <c r="P479" s="89" t="str">
        <f t="array" ref="P479">IF(M479="","", SWITCH(INDEX(Herbs!$A:$A,MATCH(M479,Herbs!$B:$B,0)),1,1,2,3,3,9,4,36,5,180,6,1080,0)*L479)</f>
        <v/>
      </c>
      <c r="Q479" s="90" t="str">
        <f t="array" ref="Q479">IF(M479="","",INDEX(Herbs!$C:$C,MATCH(M479,Herbs!$B:$B,0)))</f>
        <v/>
      </c>
      <c r="R479" s="89"/>
      <c r="S479" s="91"/>
      <c r="T479" s="88" t="str">
        <f t="array" ref="T479">IF(S479="","",INDEX(Herbs!$J:$J,MATCH(S479,Herbs!$B:$B,0)))</f>
        <v/>
      </c>
      <c r="U479" s="88">
        <f t="array" ref="U479">IF(S479:S632="",0, INDEX(Herbs!A:A,MATCH(S479,Herbs!B:B,0)))</f>
        <v>0</v>
      </c>
      <c r="V479" s="89" t="str">
        <f t="array" ref="V479">IF(S479="","", SWITCH(INDEX(Herbs!$A:$A,MATCH(S479,Herbs!$B:$B,0)),1,1,2,3,3,9,4,36,5,180,6,1080,0)*R479)</f>
        <v/>
      </c>
      <c r="W479" s="90" t="str">
        <f t="array" ref="W479">IF(S479="","",INDEX(Herbs!$C:$C,MATCH(S479,Herbs!$B:$B,0)))</f>
        <v/>
      </c>
    </row>
    <row r="480" ht="41.25" customHeight="1">
      <c r="C480" s="75"/>
      <c r="D480" s="85" t="str">
        <f>C478</f>
        <v>Wisdom Spark Elixir</v>
      </c>
      <c r="E480" s="73" t="s">
        <v>323</v>
      </c>
      <c r="F480" s="86">
        <v>7.0</v>
      </c>
      <c r="G480" s="87" t="s">
        <v>328</v>
      </c>
      <c r="H480" s="88" t="str">
        <f t="array" ref="H480">IF(G480="","",INDEX(Herbs!$J:$J,MATCH(G480,Herbs!$B:$B,0)))</f>
        <v/>
      </c>
      <c r="I480" s="13">
        <f t="array" ref="I480">IF(G480:G632="",0, INDEX(Herbs!A:A,MATCH(G480,Herbs!B:B,0)))</f>
        <v>3</v>
      </c>
      <c r="J480" s="89">
        <f t="array" ref="J480">IF(G480="","", SWITCH(INDEX(Herbs!$A:$A,MATCH(G480,Herbs!$B:$B,0)),1,1,2,3,3,9,4,36,5,180,6,1080,0)*F480)</f>
        <v>63</v>
      </c>
      <c r="K480" s="90" t="str">
        <f t="array" ref="K480">IF(G480="","",INDEX(Herbs!$E:$E,MATCH(G480,Herbs!$B:$B,0)))</f>
        <v>Awakening</v>
      </c>
      <c r="L480" s="89"/>
      <c r="M480" s="91"/>
      <c r="N480" s="88" t="str">
        <f t="array" ref="N480">IF(M480="","",INDEX(Herbs!$J:$J,MATCH(M480,Herbs!$B:$B,0)))</f>
        <v/>
      </c>
      <c r="O480" s="88">
        <f t="array" ref="O480">IF(M480:M632="",0, INDEX(Herbs!A:A,MATCH(M480,Herbs!B:B,0)))</f>
        <v>0</v>
      </c>
      <c r="P480" s="89" t="str">
        <f t="array" ref="P480">IF(M480="","", SWITCH(INDEX(Herbs!$A:$A,MATCH(M480,Herbs!$B:$B,0)),1,1,2,3,3,9,4,36,5,180,6,1080,0)*L480)</f>
        <v/>
      </c>
      <c r="Q480" s="90" t="str">
        <f t="array" ref="Q480">IF(M480="","",INDEX(Herbs!$E:$E,MATCH(M480,Herbs!$B:$B,0)))</f>
        <v/>
      </c>
      <c r="R480" s="89"/>
      <c r="S480" s="91"/>
      <c r="T480" s="88" t="str">
        <f t="array" ref="T480">IF(S480="","",INDEX(Herbs!$J:$J,MATCH(S480,Herbs!$B:$B,0)))</f>
        <v/>
      </c>
      <c r="U480" s="88">
        <f t="array" ref="U480">IF(S480:S632="",0, INDEX(Herbs!A:A,MATCH(S480,Herbs!B:B,0)))</f>
        <v>0</v>
      </c>
      <c r="V480" s="89" t="str">
        <f t="array" ref="V480">IF(S480="","", SWITCH(INDEX(Herbs!$A:$A,MATCH(S480,Herbs!$B:$B,0)),1,1,2,3,3,9,4,36,5,180,6,1080,0)*R480)</f>
        <v/>
      </c>
      <c r="W480" s="90" t="str">
        <f t="array" ref="W480">IF(S480="","",INDEX(Herbs!$E:$E,MATCH(S480,Herbs!$B:$B,0)))</f>
        <v/>
      </c>
    </row>
    <row r="481" ht="41.25" customHeight="1">
      <c r="C481" s="75"/>
      <c r="D481" s="85" t="str">
        <f>C478</f>
        <v>Wisdom Spark Elixir</v>
      </c>
      <c r="E481" s="73" t="s">
        <v>325</v>
      </c>
      <c r="F481" s="89"/>
      <c r="G481" s="91"/>
      <c r="H481" s="88" t="str">
        <f t="array" ref="H481">IF(G481="","",INDEX(Herbs!$J:$J,MATCH(G481,Herbs!$B:$B,0)))</f>
        <v/>
      </c>
      <c r="I481" s="13">
        <f t="array" ref="I481">IF(G481:G632="",0, INDEX(Herbs!A:A,MATCH(G481,Herbs!B:B,0)))</f>
        <v>0</v>
      </c>
      <c r="J481" s="89" t="str">
        <f t="array" ref="J481">IF(G481="","", SWITCH(INDEX(Herbs!$A:$A,MATCH(G481,Herbs!$B:$B,0)),1,1,2,3,3,9,4,36,5,180,6,1080,0)*F481)</f>
        <v/>
      </c>
      <c r="K481" s="90" t="str">
        <f t="array" ref="K481">IF(G481="","",INDEX(Herbs!$E:$E,MATCH(G481,Herbs!$B:$B,0)))</f>
        <v/>
      </c>
      <c r="L481" s="89"/>
      <c r="M481" s="91"/>
      <c r="N481" s="88" t="str">
        <f t="array" ref="N481">IF(M481="","",INDEX(Herbs!$J:$J,MATCH(M481,Herbs!$B:$B,0)))</f>
        <v/>
      </c>
      <c r="O481" s="88">
        <f t="array" ref="O481">IF(M481:M632="",0, INDEX(Herbs!A:A,MATCH(M481,Herbs!B:B,0)))</f>
        <v>0</v>
      </c>
      <c r="P481" s="89" t="str">
        <f t="array" ref="P481">IF(M481="","", SWITCH(INDEX(Herbs!$A:$A,MATCH(M481,Herbs!$B:$B,0)),1,1,2,3,3,9,4,36,5,180,6,1080,0)*L481)</f>
        <v/>
      </c>
      <c r="Q481" s="90" t="str">
        <f t="array" ref="Q481">IF(M481="","",INDEX(Herbs!$E:$E,MATCH(M481,Herbs!$B:$B,0)))</f>
        <v/>
      </c>
      <c r="R481" s="89"/>
      <c r="S481" s="91"/>
      <c r="T481" s="88" t="str">
        <f t="array" ref="T481">IF(S481="","",INDEX(Herbs!$J:$J,MATCH(S481,Herbs!$B:$B,0)))</f>
        <v/>
      </c>
      <c r="U481" s="88">
        <f t="array" ref="U481">IF(S481:S632="",0, INDEX(Herbs!A:A,MATCH(S481,Herbs!B:B,0)))</f>
        <v>0</v>
      </c>
      <c r="V481" s="89" t="str">
        <f t="array" ref="V481">IF(S481="","", SWITCH(INDEX(Herbs!$A:$A,MATCH(S481,Herbs!$B:$B,0)),1,1,2,3,3,9,4,36,5,180,6,1080,0)*R481)</f>
        <v/>
      </c>
      <c r="W481" s="90" t="str">
        <f t="array" ref="W481">IF(S481="","",INDEX(Herbs!$E:$E,MATCH(S481,Herbs!$B:$B,0)))</f>
        <v/>
      </c>
    </row>
    <row r="482" ht="41.25" customHeight="1">
      <c r="A482" s="92"/>
      <c r="B482" s="92"/>
      <c r="C482" s="93"/>
      <c r="D482" s="94" t="str">
        <f>C478</f>
        <v>Wisdom Spark Elixir</v>
      </c>
      <c r="E482" s="95" t="s">
        <v>326</v>
      </c>
      <c r="F482" s="96">
        <v>1.0</v>
      </c>
      <c r="G482" s="97" t="s">
        <v>329</v>
      </c>
      <c r="H482" s="98" t="str">
        <f t="array" ref="H482">IF(G482="","",INDEX(Herbs!$J:$J,MATCH(G482,Herbs!$B:$B,0)))</f>
        <v/>
      </c>
      <c r="I482" s="99">
        <f t="array" ref="I482">IF(G482:G632="",0, INDEX(Herbs!A:A,MATCH(G482,Herbs!B:B,0)))</f>
        <v>3</v>
      </c>
      <c r="J482" s="100">
        <f t="array" ref="J482">IF(G482="","", SWITCH(INDEX(Herbs!$A:$A,MATCH(G482,Herbs!$B:$B,0)),1,1,2,3,3,9,4,36,5,180,6,1080,0)*F482)</f>
        <v>9</v>
      </c>
      <c r="K482" s="101" t="str">
        <f t="array" ref="K482">IF(G482="","",INDEX(Herbs!$G:$G,MATCH(G482,Herbs!$B:$B,0)))</f>
        <v>Balanced</v>
      </c>
      <c r="L482" s="100"/>
      <c r="M482" s="97"/>
      <c r="N482" s="98" t="str">
        <f t="array" ref="N482">IF(M482="","",INDEX(Herbs!$J:$J,MATCH(M482,Herbs!$B:$B,0)))</f>
        <v/>
      </c>
      <c r="O482" s="98">
        <f t="array" ref="O482">IF(M482:M632="",0, INDEX(Herbs!A:A,MATCH(M482,Herbs!B:B,0)))</f>
        <v>0</v>
      </c>
      <c r="P482" s="100" t="str">
        <f t="array" ref="P482">IF(M482="","", SWITCH(INDEX(Herbs!$A:$A,MATCH(M482,Herbs!$B:$B,0)),1,1,2,3,3,9,4,36,5,180,6,1080,0)*L482)</f>
        <v/>
      </c>
      <c r="Q482" s="101" t="str">
        <f t="array" ref="Q482">IF(M482="","",INDEX(Herbs!$G:$G,MATCH(M482,Herbs!$B:$B,0)))</f>
        <v/>
      </c>
      <c r="R482" s="100"/>
      <c r="S482" s="97"/>
      <c r="T482" s="98" t="str">
        <f t="array" ref="T482">IF(S482="","",INDEX(Herbs!$J:$J,MATCH(S482,Herbs!$B:$B,0)))</f>
        <v/>
      </c>
      <c r="U482" s="98">
        <f t="array" ref="U482">IF(S482:S632="",0, INDEX(Herbs!A:A,MATCH(S482,Herbs!B:B,0)))</f>
        <v>0</v>
      </c>
      <c r="V482" s="100" t="str">
        <f t="array" ref="V482">IF(S482="","", SWITCH(INDEX(Herbs!$A:$A,MATCH(S482,Herbs!$B:$B,0)),1,1,2,3,3,9,4,36,5,180,6,1080,0)*R482)</f>
        <v/>
      </c>
      <c r="W482" s="101" t="str">
        <f t="array" ref="W482">IF(S482="","",INDEX(Herbs!$G:$G,MATCH(S482,Herbs!$B:$B,0)))</f>
        <v/>
      </c>
    </row>
    <row r="483" ht="41.25" customHeight="1">
      <c r="A483" s="82" t="s">
        <v>265</v>
      </c>
      <c r="B483" s="83">
        <v>4.0</v>
      </c>
      <c r="C483" s="84" t="s">
        <v>267</v>
      </c>
      <c r="D483" s="85" t="str">
        <f>C483</f>
        <v>Wisdom Shard Elixir</v>
      </c>
      <c r="E483" s="85" t="s">
        <v>320</v>
      </c>
      <c r="F483" s="86">
        <v>3.0</v>
      </c>
      <c r="G483" s="87" t="s">
        <v>390</v>
      </c>
      <c r="H483" s="88" t="str">
        <f t="array" ref="H483">IF(G483="","",INDEX(Herbs!$J:$J,MATCH(G483,Herbs!$B:$B,0)))</f>
        <v/>
      </c>
      <c r="I483" s="13">
        <f t="array" ref="I483">IF(G483:G632="",0, INDEX(Herbs!A:A,MATCH(G483,Herbs!B:B,0)))</f>
        <v>4</v>
      </c>
      <c r="J483" s="89">
        <f t="array" ref="J483">IF(G483="","", SWITCH(INDEX(Herbs!$A:$A,MATCH(G483,Herbs!$B:$B,0)),1,1,2,3,3,9,4,36,5,180,6,1080,0)*F483)</f>
        <v>108</v>
      </c>
      <c r="K483" s="90" t="str">
        <f t="array" ref="K483">IF(G483="","",INDEX(Herbs!$C:$C,MATCH(G483,Herbs!$B:$B,0)))</f>
        <v>Coalescing</v>
      </c>
      <c r="L483" s="86">
        <v>3.0</v>
      </c>
      <c r="M483" s="87" t="s">
        <v>388</v>
      </c>
      <c r="N483" s="88" t="str">
        <f t="array" ref="N483">IF(M483="","",INDEX(Herbs!$J:$J,MATCH(M483,Herbs!$B:$B,0)))</f>
        <v/>
      </c>
      <c r="O483" s="88">
        <f t="array" ref="O483">IF(M483:M632="",0, INDEX(Herbs!A:A,MATCH(M483,Herbs!B:B,0)))</f>
        <v>4</v>
      </c>
      <c r="P483" s="89">
        <f t="array" ref="P483">IF(M483="","", SWITCH(INDEX(Herbs!$A:$A,MATCH(M483,Herbs!$B:$B,0)),1,1,2,3,3,9,4,36,5,180,6,1080,0)*L483)</f>
        <v>108</v>
      </c>
      <c r="Q483" s="90" t="str">
        <f t="array" ref="Q483">IF(M483="","",INDEX(Herbs!$C:$C,MATCH(M483,Herbs!$B:$B,0)))</f>
        <v>Coalescing</v>
      </c>
      <c r="R483" s="89"/>
      <c r="S483" s="91"/>
      <c r="T483" s="88" t="str">
        <f t="array" ref="T483">IF(S483="","",INDEX(Herbs!$J:$J,MATCH(S483,Herbs!$B:$B,0)))</f>
        <v/>
      </c>
      <c r="U483" s="88">
        <f t="array" ref="U483">IF(S483:S632="",0, INDEX(Herbs!A:A,MATCH(S483,Herbs!B:B,0)))</f>
        <v>0</v>
      </c>
      <c r="V483" s="89" t="str">
        <f t="array" ref="V483">IF(S483="","", SWITCH(INDEX(Herbs!$A:$A,MATCH(S483,Herbs!$B:$B,0)),1,1,2,3,3,9,4,36,5,180,6,1080,0)*R483)</f>
        <v/>
      </c>
      <c r="W483" s="90" t="str">
        <f t="array" ref="W483">IF(S483="","",INDEX(Herbs!$C:$C,MATCH(S483,Herbs!$B:$B,0)))</f>
        <v/>
      </c>
    </row>
    <row r="484" ht="41.25" customHeight="1">
      <c r="C484" s="75"/>
      <c r="D484" s="85" t="str">
        <f>C483</f>
        <v>Wisdom Shard Elixir</v>
      </c>
      <c r="E484" s="85" t="s">
        <v>322</v>
      </c>
      <c r="F484" s="89"/>
      <c r="G484" s="91"/>
      <c r="H484" s="88" t="str">
        <f t="array" ref="H484">IF(G484="","",INDEX(Herbs!$J:$J,MATCH(G484,Herbs!$B:$B,0)))</f>
        <v/>
      </c>
      <c r="I484" s="13">
        <f t="array" ref="I484">IF(G484:G632="",0, INDEX(Herbs!A:A,MATCH(G484,Herbs!B:B,0)))</f>
        <v>0</v>
      </c>
      <c r="J484" s="89" t="str">
        <f t="array" ref="J484">IF(G484="","", SWITCH(INDEX(Herbs!$A:$A,MATCH(G484,Herbs!$B:$B,0)),1,1,2,3,3,9,4,36,5,180,6,1080,0)*F484)</f>
        <v/>
      </c>
      <c r="K484" s="90" t="str">
        <f t="array" ref="K484">IF(G484="","",INDEX(Herbs!$C:$C,MATCH(G484,Herbs!$B:$B,0)))</f>
        <v/>
      </c>
      <c r="L484" s="89"/>
      <c r="M484" s="91"/>
      <c r="N484" s="88" t="str">
        <f t="array" ref="N484">IF(M484="","",INDEX(Herbs!$J:$J,MATCH(M484,Herbs!$B:$B,0)))</f>
        <v/>
      </c>
      <c r="O484" s="88">
        <f t="array" ref="O484">IF(M484:M632="",0, INDEX(Herbs!A:A,MATCH(M484,Herbs!B:B,0)))</f>
        <v>0</v>
      </c>
      <c r="P484" s="89" t="str">
        <f t="array" ref="P484">IF(M484="","", SWITCH(INDEX(Herbs!$A:$A,MATCH(M484,Herbs!$B:$B,0)),1,1,2,3,3,9,4,36,5,180,6,1080,0)*L484)</f>
        <v/>
      </c>
      <c r="Q484" s="90" t="str">
        <f t="array" ref="Q484">IF(M484="","",INDEX(Herbs!$C:$C,MATCH(M484,Herbs!$B:$B,0)))</f>
        <v/>
      </c>
      <c r="R484" s="89"/>
      <c r="S484" s="91"/>
      <c r="T484" s="88" t="str">
        <f t="array" ref="T484">IF(S484="","",INDEX(Herbs!$J:$J,MATCH(S484,Herbs!$B:$B,0)))</f>
        <v/>
      </c>
      <c r="U484" s="88">
        <f t="array" ref="U484">IF(S484:S632="",0, INDEX(Herbs!A:A,MATCH(S484,Herbs!B:B,0)))</f>
        <v>0</v>
      </c>
      <c r="V484" s="89" t="str">
        <f t="array" ref="V484">IF(S484="","", SWITCH(INDEX(Herbs!$A:$A,MATCH(S484,Herbs!$B:$B,0)),1,1,2,3,3,9,4,36,5,180,6,1080,0)*R484)</f>
        <v/>
      </c>
      <c r="W484" s="90" t="str">
        <f t="array" ref="W484">IF(S484="","",INDEX(Herbs!$C:$C,MATCH(S484,Herbs!$B:$B,0)))</f>
        <v/>
      </c>
    </row>
    <row r="485" ht="41.25" customHeight="1">
      <c r="C485" s="75"/>
      <c r="D485" s="85" t="str">
        <f>C483</f>
        <v>Wisdom Shard Elixir</v>
      </c>
      <c r="E485" s="73" t="s">
        <v>323</v>
      </c>
      <c r="F485" s="86">
        <v>2.0</v>
      </c>
      <c r="G485" s="87" t="s">
        <v>375</v>
      </c>
      <c r="H485" s="88" t="str">
        <f t="array" ref="H485">IF(G485="","",INDEX(Herbs!$J:$J,MATCH(G485,Herbs!$B:$B,0)))</f>
        <v/>
      </c>
      <c r="I485" s="13">
        <f t="array" ref="I485">IF(G485:G632="",0, INDEX(Herbs!A:A,MATCH(G485,Herbs!B:B,0)))</f>
        <v>4</v>
      </c>
      <c r="J485" s="89">
        <f t="array" ref="J485">IF(G485="","", SWITCH(INDEX(Herbs!$A:$A,MATCH(G485,Herbs!$B:$B,0)),1,1,2,3,3,9,4,36,5,180,6,1080,0)*F485)</f>
        <v>72</v>
      </c>
      <c r="K485" s="90" t="str">
        <f t="array" ref="K485">IF(G485="","",INDEX(Herbs!$E:$E,MATCH(G485,Herbs!$B:$B,0)))</f>
        <v>Awakening</v>
      </c>
      <c r="L485" s="86">
        <v>8.0</v>
      </c>
      <c r="M485" s="87" t="s">
        <v>328</v>
      </c>
      <c r="N485" s="88" t="str">
        <f t="array" ref="N485">IF(M485="","",INDEX(Herbs!$J:$J,MATCH(M485,Herbs!$B:$B,0)))</f>
        <v/>
      </c>
      <c r="O485" s="88">
        <f t="array" ref="O485">IF(M485:M632="",0, INDEX(Herbs!A:A,MATCH(M485,Herbs!B:B,0)))</f>
        <v>3</v>
      </c>
      <c r="P485" s="89">
        <f t="array" ref="P485">IF(M485="","", SWITCH(INDEX(Herbs!$A:$A,MATCH(M485,Herbs!$B:$B,0)),1,1,2,3,3,9,4,36,5,180,6,1080,0)*L485)</f>
        <v>72</v>
      </c>
      <c r="Q485" s="90" t="str">
        <f t="array" ref="Q485">IF(M485="","",INDEX(Herbs!$E:$E,MATCH(M485,Herbs!$B:$B,0)))</f>
        <v>Awakening</v>
      </c>
      <c r="R485" s="89"/>
      <c r="S485" s="91"/>
      <c r="T485" s="88" t="str">
        <f t="array" ref="T485">IF(S485="","",INDEX(Herbs!$J:$J,MATCH(S485,Herbs!$B:$B,0)))</f>
        <v/>
      </c>
      <c r="U485" s="88">
        <f t="array" ref="U485">IF(S485:S632="",0, INDEX(Herbs!A:A,MATCH(S485,Herbs!B:B,0)))</f>
        <v>0</v>
      </c>
      <c r="V485" s="89" t="str">
        <f t="array" ref="V485">IF(S485="","", SWITCH(INDEX(Herbs!$A:$A,MATCH(S485,Herbs!$B:$B,0)),1,1,2,3,3,9,4,36,5,180,6,1080,0)*R485)</f>
        <v/>
      </c>
      <c r="W485" s="90" t="str">
        <f t="array" ref="W485">IF(S485="","",INDEX(Herbs!$E:$E,MATCH(S485,Herbs!$B:$B,0)))</f>
        <v/>
      </c>
    </row>
    <row r="486" ht="41.25" customHeight="1">
      <c r="C486" s="75"/>
      <c r="D486" s="85" t="str">
        <f>C483</f>
        <v>Wisdom Shard Elixir</v>
      </c>
      <c r="E486" s="73" t="s">
        <v>325</v>
      </c>
      <c r="F486" s="89"/>
      <c r="G486" s="91"/>
      <c r="H486" s="88" t="str">
        <f t="array" ref="H486">IF(G486="","",INDEX(Herbs!$J:$J,MATCH(G486,Herbs!$B:$B,0)))</f>
        <v/>
      </c>
      <c r="I486" s="13">
        <f t="array" ref="I486">IF(G486:G632="",0, INDEX(Herbs!A:A,MATCH(G486,Herbs!B:B,0)))</f>
        <v>0</v>
      </c>
      <c r="J486" s="89" t="str">
        <f t="array" ref="J486">IF(G486="","", SWITCH(INDEX(Herbs!$A:$A,MATCH(G486,Herbs!$B:$B,0)),1,1,2,3,3,9,4,36,5,180,6,1080,0)*F486)</f>
        <v/>
      </c>
      <c r="K486" s="90" t="str">
        <f t="array" ref="K486">IF(G486="","",INDEX(Herbs!$E:$E,MATCH(G486,Herbs!$B:$B,0)))</f>
        <v/>
      </c>
      <c r="L486" s="89"/>
      <c r="M486" s="91"/>
      <c r="N486" s="88" t="str">
        <f t="array" ref="N486">IF(M486="","",INDEX(Herbs!$J:$J,MATCH(M486,Herbs!$B:$B,0)))</f>
        <v/>
      </c>
      <c r="O486" s="88">
        <f t="array" ref="O486">IF(M486:M632="",0, INDEX(Herbs!A:A,MATCH(M486,Herbs!B:B,0)))</f>
        <v>0</v>
      </c>
      <c r="P486" s="89" t="str">
        <f t="array" ref="P486">IF(M486="","", SWITCH(INDEX(Herbs!$A:$A,MATCH(M486,Herbs!$B:$B,0)),1,1,2,3,3,9,4,36,5,180,6,1080,0)*L486)</f>
        <v/>
      </c>
      <c r="Q486" s="90" t="str">
        <f t="array" ref="Q486">IF(M486="","",INDEX(Herbs!$E:$E,MATCH(M486,Herbs!$B:$B,0)))</f>
        <v/>
      </c>
      <c r="R486" s="89"/>
      <c r="S486" s="91"/>
      <c r="T486" s="88" t="str">
        <f t="array" ref="T486">IF(S486="","",INDEX(Herbs!$J:$J,MATCH(S486,Herbs!$B:$B,0)))</f>
        <v/>
      </c>
      <c r="U486" s="88">
        <f t="array" ref="U486">IF(S486:S632="",0, INDEX(Herbs!A:A,MATCH(S486,Herbs!B:B,0)))</f>
        <v>0</v>
      </c>
      <c r="V486" s="89" t="str">
        <f t="array" ref="V486">IF(S486="","", SWITCH(INDEX(Herbs!$A:$A,MATCH(S486,Herbs!$B:$B,0)),1,1,2,3,3,9,4,36,5,180,6,1080,0)*R486)</f>
        <v/>
      </c>
      <c r="W486" s="90" t="str">
        <f t="array" ref="W486">IF(S486="","",INDEX(Herbs!$E:$E,MATCH(S486,Herbs!$B:$B,0)))</f>
        <v/>
      </c>
    </row>
    <row r="487" ht="41.25" customHeight="1">
      <c r="A487" s="92"/>
      <c r="B487" s="92"/>
      <c r="C487" s="93"/>
      <c r="D487" s="94" t="str">
        <f>C483</f>
        <v>Wisdom Shard Elixir</v>
      </c>
      <c r="E487" s="95" t="s">
        <v>326</v>
      </c>
      <c r="F487" s="96">
        <v>1.0</v>
      </c>
      <c r="G487" s="97" t="s">
        <v>360</v>
      </c>
      <c r="H487" s="98" t="str">
        <f t="array" ref="H487">IF(G487="","",INDEX(Herbs!$J:$J,MATCH(G487,Herbs!$B:$B,0)))</f>
        <v/>
      </c>
      <c r="I487" s="99">
        <f t="array" ref="I487">IF(G487:G632="",0, INDEX(Herbs!A:A,MATCH(G487,Herbs!B:B,0)))</f>
        <v>4</v>
      </c>
      <c r="J487" s="100">
        <f t="array" ref="J487">IF(G487="","", SWITCH(INDEX(Herbs!$A:$A,MATCH(G487,Herbs!$B:$B,0)),1,1,2,3,3,9,4,36,5,180,6,1080,0)*F487)</f>
        <v>36</v>
      </c>
      <c r="K487" s="101" t="str">
        <f t="array" ref="K487">IF(G487="","",INDEX(Herbs!$G:$G,MATCH(G487,Herbs!$B:$B,0)))</f>
        <v>Heat</v>
      </c>
      <c r="L487" s="96">
        <v>1.0</v>
      </c>
      <c r="M487" s="97" t="s">
        <v>391</v>
      </c>
      <c r="N487" s="98" t="str">
        <f t="array" ref="N487">IF(M487="","",INDEX(Herbs!$J:$J,MATCH(M487,Herbs!$B:$B,0)))</f>
        <v/>
      </c>
      <c r="O487" s="98">
        <f t="array" ref="O487">IF(M487:M632="",0, INDEX(Herbs!A:A,MATCH(M487,Herbs!B:B,0)))</f>
        <v>4</v>
      </c>
      <c r="P487" s="100">
        <f t="array" ref="P487">IF(M487="","", SWITCH(INDEX(Herbs!$A:$A,MATCH(M487,Herbs!$B:$B,0)),1,1,2,3,3,9,4,36,5,180,6,1080,0)*L487)</f>
        <v>36</v>
      </c>
      <c r="Q487" s="101" t="str">
        <f t="array" ref="Q487">IF(M487="","",INDEX(Herbs!$G:$G,MATCH(M487,Herbs!$B:$B,0)))</f>
        <v>Balanced</v>
      </c>
      <c r="R487" s="100"/>
      <c r="S487" s="97"/>
      <c r="T487" s="98" t="str">
        <f t="array" ref="T487">IF(S487="","",INDEX(Herbs!$J:$J,MATCH(S487,Herbs!$B:$B,0)))</f>
        <v/>
      </c>
      <c r="U487" s="98">
        <f t="array" ref="U487">IF(S487:S632="",0, INDEX(Herbs!A:A,MATCH(S487,Herbs!B:B,0)))</f>
        <v>0</v>
      </c>
      <c r="V487" s="100" t="str">
        <f t="array" ref="V487">IF(S487="","", SWITCH(INDEX(Herbs!$A:$A,MATCH(S487,Herbs!$B:$B,0)),1,1,2,3,3,9,4,36,5,180,6,1080,0)*R487)</f>
        <v/>
      </c>
      <c r="W487" s="101" t="str">
        <f t="array" ref="W487">IF(S487="","",INDEX(Herbs!$G:$G,MATCH(S487,Herbs!$B:$B,0)))</f>
        <v/>
      </c>
    </row>
    <row r="488" ht="41.25" customHeight="1">
      <c r="A488" s="82" t="s">
        <v>265</v>
      </c>
      <c r="B488" s="83">
        <v>5.0</v>
      </c>
      <c r="C488" s="84" t="s">
        <v>269</v>
      </c>
      <c r="D488" s="85" t="str">
        <f>C488</f>
        <v>Wisdom Orb Elixir</v>
      </c>
      <c r="E488" s="85" t="s">
        <v>320</v>
      </c>
      <c r="F488" s="86">
        <v>5.0</v>
      </c>
      <c r="G488" s="87" t="s">
        <v>390</v>
      </c>
      <c r="H488" s="88" t="str">
        <f t="array" ref="H488">IF(G488="","",INDEX(Herbs!$J:$J,MATCH(G488,Herbs!$B:$B,0)))</f>
        <v/>
      </c>
      <c r="I488" s="13">
        <f t="array" ref="I488">IF(G488:G632="",0, INDEX(Herbs!A:A,MATCH(G488,Herbs!B:B,0)))</f>
        <v>4</v>
      </c>
      <c r="J488" s="89">
        <f t="array" ref="J488">IF(G488="","", SWITCH(INDEX(Herbs!$A:$A,MATCH(G488,Herbs!$B:$B,0)),1,1,2,3,3,9,4,36,5,180,6,1080,0)*F488)</f>
        <v>180</v>
      </c>
      <c r="K488" s="90" t="str">
        <f t="array" ref="K488">IF(G488="","",INDEX(Herbs!$C:$C,MATCH(G488,Herbs!$B:$B,0)))</f>
        <v>Coalescing</v>
      </c>
      <c r="L488" s="89"/>
      <c r="M488" s="91"/>
      <c r="N488" s="88" t="str">
        <f t="array" ref="N488">IF(M488="","",INDEX(Herbs!$J:$J,MATCH(M488,Herbs!$B:$B,0)))</f>
        <v/>
      </c>
      <c r="O488" s="88">
        <f t="array" ref="O488">IF(M488:M632="",0, INDEX(Herbs!A:A,MATCH(M488,Herbs!B:B,0)))</f>
        <v>0</v>
      </c>
      <c r="P488" s="89" t="str">
        <f t="array" ref="P488">IF(M488="","", SWITCH(INDEX(Herbs!$A:$A,MATCH(M488,Herbs!$B:$B,0)),1,1,2,3,3,9,4,36,5,180,6,1080,0)*L488)</f>
        <v/>
      </c>
      <c r="Q488" s="90" t="str">
        <f t="array" ref="Q488">IF(M488="","",INDEX(Herbs!$C:$C,MATCH(M488,Herbs!$B:$B,0)))</f>
        <v/>
      </c>
      <c r="R488" s="89"/>
      <c r="S488" s="91"/>
      <c r="T488" s="88" t="str">
        <f t="array" ref="T488">IF(S488="","",INDEX(Herbs!$J:$J,MATCH(S488,Herbs!$B:$B,0)))</f>
        <v/>
      </c>
      <c r="U488" s="88">
        <f t="array" ref="U488">IF(S488:S632="",0, INDEX(Herbs!A:A,MATCH(S488,Herbs!B:B,0)))</f>
        <v>0</v>
      </c>
      <c r="V488" s="89" t="str">
        <f t="array" ref="V488">IF(S488="","", SWITCH(INDEX(Herbs!$A:$A,MATCH(S488,Herbs!$B:$B,0)),1,1,2,3,3,9,4,36,5,180,6,1080,0)*R488)</f>
        <v/>
      </c>
      <c r="W488" s="90" t="str">
        <f t="array" ref="W488">IF(S488="","",INDEX(Herbs!$C:$C,MATCH(S488,Herbs!$B:$B,0)))</f>
        <v/>
      </c>
    </row>
    <row r="489" ht="41.25" customHeight="1">
      <c r="C489" s="75"/>
      <c r="D489" s="85" t="str">
        <f>C488</f>
        <v>Wisdom Orb Elixir</v>
      </c>
      <c r="E489" s="85" t="s">
        <v>322</v>
      </c>
      <c r="F489" s="89"/>
      <c r="G489" s="91"/>
      <c r="H489" s="88" t="str">
        <f t="array" ref="H489">IF(G489="","",INDEX(Herbs!$J:$J,MATCH(G489,Herbs!$B:$B,0)))</f>
        <v/>
      </c>
      <c r="I489" s="13">
        <f t="array" ref="I489">IF(G489:G632="",0, INDEX(Herbs!A:A,MATCH(G489,Herbs!B:B,0)))</f>
        <v>0</v>
      </c>
      <c r="J489" s="89" t="str">
        <f t="array" ref="J489">IF(G489="","", SWITCH(INDEX(Herbs!$A:$A,MATCH(G489,Herbs!$B:$B,0)),1,1,2,3,3,9,4,36,5,180,6,1080,0)*F489)</f>
        <v/>
      </c>
      <c r="K489" s="90" t="str">
        <f t="array" ref="K489">IF(G489="","",INDEX(Herbs!$C:$C,MATCH(G489,Herbs!$B:$B,0)))</f>
        <v/>
      </c>
      <c r="L489" s="89"/>
      <c r="M489" s="91"/>
      <c r="N489" s="88" t="str">
        <f t="array" ref="N489">IF(M489="","",INDEX(Herbs!$J:$J,MATCH(M489,Herbs!$B:$B,0)))</f>
        <v/>
      </c>
      <c r="O489" s="88">
        <f t="array" ref="O489">IF(M489:M632="",0, INDEX(Herbs!A:A,MATCH(M489,Herbs!B:B,0)))</f>
        <v>0</v>
      </c>
      <c r="P489" s="89" t="str">
        <f t="array" ref="P489">IF(M489="","", SWITCH(INDEX(Herbs!$A:$A,MATCH(M489,Herbs!$B:$B,0)),1,1,2,3,3,9,4,36,5,180,6,1080,0)*L489)</f>
        <v/>
      </c>
      <c r="Q489" s="90" t="str">
        <f t="array" ref="Q489">IF(M489="","",INDEX(Herbs!$C:$C,MATCH(M489,Herbs!$B:$B,0)))</f>
        <v/>
      </c>
      <c r="R489" s="89"/>
      <c r="S489" s="91"/>
      <c r="T489" s="88" t="str">
        <f t="array" ref="T489">IF(S489="","",INDEX(Herbs!$J:$J,MATCH(S489,Herbs!$B:$B,0)))</f>
        <v/>
      </c>
      <c r="U489" s="88">
        <f t="array" ref="U489">IF(S489:S632="",0, INDEX(Herbs!A:A,MATCH(S489,Herbs!B:B,0)))</f>
        <v>0</v>
      </c>
      <c r="V489" s="89" t="str">
        <f t="array" ref="V489">IF(S489="","", SWITCH(INDEX(Herbs!$A:$A,MATCH(S489,Herbs!$B:$B,0)),1,1,2,3,3,9,4,36,5,180,6,1080,0)*R489)</f>
        <v/>
      </c>
      <c r="W489" s="90" t="str">
        <f t="array" ref="W489">IF(S489="","",INDEX(Herbs!$C:$C,MATCH(S489,Herbs!$B:$B,0)))</f>
        <v/>
      </c>
    </row>
    <row r="490" ht="41.25" customHeight="1">
      <c r="C490" s="75"/>
      <c r="D490" s="85" t="str">
        <f>C488</f>
        <v>Wisdom Orb Elixir</v>
      </c>
      <c r="E490" s="73" t="s">
        <v>323</v>
      </c>
      <c r="F490" s="86">
        <v>1.0</v>
      </c>
      <c r="G490" s="87" t="s">
        <v>382</v>
      </c>
      <c r="H490" s="88" t="str">
        <f t="array" ref="H490">IF(G490="","",INDEX(Herbs!$J:$J,MATCH(G490,Herbs!$B:$B,0)))</f>
        <v/>
      </c>
      <c r="I490" s="13">
        <f t="array" ref="I490">IF(G490:G632="",0, INDEX(Herbs!A:A,MATCH(G490,Herbs!B:B,0)))</f>
        <v>5</v>
      </c>
      <c r="J490" s="89">
        <f t="array" ref="J490">IF(G490="","", SWITCH(INDEX(Herbs!$A:$A,MATCH(G490,Herbs!$B:$B,0)),1,1,2,3,3,9,4,36,5,180,6,1080,0)*F490)</f>
        <v>180</v>
      </c>
      <c r="K490" s="90" t="str">
        <f t="array" ref="K490">IF(G490="","",INDEX(Herbs!$E:$E,MATCH(G490,Herbs!$B:$B,0)))</f>
        <v>Awakening</v>
      </c>
      <c r="L490" s="89"/>
      <c r="M490" s="91"/>
      <c r="N490" s="88" t="str">
        <f t="array" ref="N490">IF(M490="","",INDEX(Herbs!$J:$J,MATCH(M490,Herbs!$B:$B,0)))</f>
        <v/>
      </c>
      <c r="O490" s="88">
        <f t="array" ref="O490">IF(M490:M632="",0, INDEX(Herbs!A:A,MATCH(M490,Herbs!B:B,0)))</f>
        <v>0</v>
      </c>
      <c r="P490" s="89" t="str">
        <f t="array" ref="P490">IF(M490="","", SWITCH(INDEX(Herbs!$A:$A,MATCH(M490,Herbs!$B:$B,0)),1,1,2,3,3,9,4,36,5,180,6,1080,0)*L490)</f>
        <v/>
      </c>
      <c r="Q490" s="90" t="str">
        <f t="array" ref="Q490">IF(M490="","",INDEX(Herbs!$E:$E,MATCH(M490,Herbs!$B:$B,0)))</f>
        <v/>
      </c>
      <c r="R490" s="89"/>
      <c r="S490" s="91"/>
      <c r="T490" s="88" t="str">
        <f t="array" ref="T490">IF(S490="","",INDEX(Herbs!$J:$J,MATCH(S490,Herbs!$B:$B,0)))</f>
        <v/>
      </c>
      <c r="U490" s="88">
        <f t="array" ref="U490">IF(S490:S632="",0, INDEX(Herbs!A:A,MATCH(S490,Herbs!B:B,0)))</f>
        <v>0</v>
      </c>
      <c r="V490" s="89" t="str">
        <f t="array" ref="V490">IF(S490="","", SWITCH(INDEX(Herbs!$A:$A,MATCH(S490,Herbs!$B:$B,0)),1,1,2,3,3,9,4,36,5,180,6,1080,0)*R490)</f>
        <v/>
      </c>
      <c r="W490" s="90" t="str">
        <f t="array" ref="W490">IF(S490="","",INDEX(Herbs!$E:$E,MATCH(S490,Herbs!$B:$B,0)))</f>
        <v/>
      </c>
    </row>
    <row r="491" ht="41.25" customHeight="1">
      <c r="C491" s="75"/>
      <c r="D491" s="85" t="str">
        <f>C488</f>
        <v>Wisdom Orb Elixir</v>
      </c>
      <c r="E491" s="73" t="s">
        <v>325</v>
      </c>
      <c r="F491" s="86">
        <v>1.0</v>
      </c>
      <c r="G491" s="87" t="s">
        <v>428</v>
      </c>
      <c r="H491" s="88" t="str">
        <f t="array" ref="H491">IF(G491="","",INDEX(Herbs!$J:$J,MATCH(G491,Herbs!$B:$B,0)))</f>
        <v/>
      </c>
      <c r="I491" s="13">
        <f t="array" ref="I491">IF(G491:G632="",0, INDEX(Herbs!A:A,MATCH(G491,Herbs!B:B,0)))</f>
        <v>5</v>
      </c>
      <c r="J491" s="89">
        <f t="array" ref="J491">IF(G491="","", SWITCH(INDEX(Herbs!$A:$A,MATCH(G491,Herbs!$B:$B,0)),1,1,2,3,3,9,4,36,5,180,6,1080,0)*F491)</f>
        <v>180</v>
      </c>
      <c r="K491" s="90" t="str">
        <f t="array" ref="K491">IF(G491="","",INDEX(Herbs!$E:$E,MATCH(G491,Herbs!$B:$B,0)))</f>
        <v>Harmonizing</v>
      </c>
      <c r="L491" s="89"/>
      <c r="M491" s="91"/>
      <c r="N491" s="88" t="str">
        <f t="array" ref="N491">IF(M491="","",INDEX(Herbs!$J:$J,MATCH(M491,Herbs!$B:$B,0)))</f>
        <v/>
      </c>
      <c r="O491" s="88">
        <f t="array" ref="O491">IF(M491:M632="",0, INDEX(Herbs!A:A,MATCH(M491,Herbs!B:B,0)))</f>
        <v>0</v>
      </c>
      <c r="P491" s="89" t="str">
        <f t="array" ref="P491">IF(M491="","", SWITCH(INDEX(Herbs!$A:$A,MATCH(M491,Herbs!$B:$B,0)),1,1,2,3,3,9,4,36,5,180,6,1080,0)*L491)</f>
        <v/>
      </c>
      <c r="Q491" s="90" t="str">
        <f t="array" ref="Q491">IF(M491="","",INDEX(Herbs!$E:$E,MATCH(M491,Herbs!$B:$B,0)))</f>
        <v/>
      </c>
      <c r="R491" s="89"/>
      <c r="S491" s="91"/>
      <c r="T491" s="88" t="str">
        <f t="array" ref="T491">IF(S491="","",INDEX(Herbs!$J:$J,MATCH(S491,Herbs!$B:$B,0)))</f>
        <v/>
      </c>
      <c r="U491" s="88">
        <f t="array" ref="U491">IF(S491:S632="",0, INDEX(Herbs!A:A,MATCH(S491,Herbs!B:B,0)))</f>
        <v>0</v>
      </c>
      <c r="V491" s="89" t="str">
        <f t="array" ref="V491">IF(S491="","", SWITCH(INDEX(Herbs!$A:$A,MATCH(S491,Herbs!$B:$B,0)),1,1,2,3,3,9,4,36,5,180,6,1080,0)*R491)</f>
        <v/>
      </c>
      <c r="W491" s="90" t="str">
        <f t="array" ref="W491">IF(S491="","",INDEX(Herbs!$E:$E,MATCH(S491,Herbs!$B:$B,0)))</f>
        <v/>
      </c>
    </row>
    <row r="492" ht="41.25" customHeight="1">
      <c r="A492" s="92"/>
      <c r="B492" s="92"/>
      <c r="C492" s="93"/>
      <c r="D492" s="94" t="str">
        <f>C488</f>
        <v>Wisdom Orb Elixir</v>
      </c>
      <c r="E492" s="95" t="s">
        <v>326</v>
      </c>
      <c r="F492" s="96">
        <v>1.0</v>
      </c>
      <c r="G492" s="97" t="s">
        <v>360</v>
      </c>
      <c r="H492" s="98" t="str">
        <f t="array" ref="H492">IF(G492="","",INDEX(Herbs!$J:$J,MATCH(G492,Herbs!$B:$B,0)))</f>
        <v/>
      </c>
      <c r="I492" s="99">
        <f t="array" ref="I492">IF(G492:G632="",0, INDEX(Herbs!A:A,MATCH(G492,Herbs!B:B,0)))</f>
        <v>4</v>
      </c>
      <c r="J492" s="100">
        <f t="array" ref="J492">IF(G492="","", SWITCH(INDEX(Herbs!$A:$A,MATCH(G492,Herbs!$B:$B,0)),1,1,2,3,3,9,4,36,5,180,6,1080,0)*F492)</f>
        <v>36</v>
      </c>
      <c r="K492" s="101" t="str">
        <f t="array" ref="K492">IF(G492="","",INDEX(Herbs!$G:$G,MATCH(G492,Herbs!$B:$B,0)))</f>
        <v>Heat</v>
      </c>
      <c r="L492" s="100"/>
      <c r="M492" s="97"/>
      <c r="N492" s="98" t="str">
        <f t="array" ref="N492">IF(M492="","",INDEX(Herbs!$J:$J,MATCH(M492,Herbs!$B:$B,0)))</f>
        <v/>
      </c>
      <c r="O492" s="98">
        <f t="array" ref="O492">IF(M492:M632="",0, INDEX(Herbs!A:A,MATCH(M492,Herbs!B:B,0)))</f>
        <v>0</v>
      </c>
      <c r="P492" s="100" t="str">
        <f t="array" ref="P492">IF(M492="","", SWITCH(INDEX(Herbs!$A:$A,MATCH(M492,Herbs!$B:$B,0)),1,1,2,3,3,9,4,36,5,180,6,1080,0)*L492)</f>
        <v/>
      </c>
      <c r="Q492" s="101" t="str">
        <f t="array" ref="Q492">IF(M492="","",INDEX(Herbs!$G:$G,MATCH(M492,Herbs!$B:$B,0)))</f>
        <v/>
      </c>
      <c r="R492" s="100"/>
      <c r="S492" s="97"/>
      <c r="T492" s="98" t="str">
        <f t="array" ref="T492">IF(S492="","",INDEX(Herbs!$J:$J,MATCH(S492,Herbs!$B:$B,0)))</f>
        <v/>
      </c>
      <c r="U492" s="98">
        <f t="array" ref="U492">IF(S492:S632="",0, INDEX(Herbs!A:A,MATCH(S492,Herbs!B:B,0)))</f>
        <v>0</v>
      </c>
      <c r="V492" s="100" t="str">
        <f t="array" ref="V492">IF(S492="","", SWITCH(INDEX(Herbs!$A:$A,MATCH(S492,Herbs!$B:$B,0)),1,1,2,3,3,9,4,36,5,180,6,1080,0)*R492)</f>
        <v/>
      </c>
      <c r="W492" s="101" t="str">
        <f t="array" ref="W492">IF(S492="","",INDEX(Herbs!$G:$G,MATCH(S492,Herbs!$B:$B,0)))</f>
        <v/>
      </c>
    </row>
    <row r="493" ht="41.25" customHeight="1">
      <c r="A493" s="82" t="s">
        <v>265</v>
      </c>
      <c r="B493" s="83">
        <v>6.0</v>
      </c>
      <c r="C493" s="84" t="s">
        <v>271</v>
      </c>
      <c r="D493" s="85" t="str">
        <f>C493</f>
        <v>Divine Wisdom Elixir</v>
      </c>
      <c r="E493" s="85" t="s">
        <v>320</v>
      </c>
      <c r="F493" s="86">
        <v>1.0</v>
      </c>
      <c r="G493" s="87" t="s">
        <v>396</v>
      </c>
      <c r="H493" s="88" t="str">
        <f t="array" ref="H493">IF(G493="","",INDEX(Herbs!$J:$J,MATCH(G493,Herbs!$B:$B,0)))</f>
        <v/>
      </c>
      <c r="I493" s="13">
        <f t="array" ref="I493">IF(G493:G632="",0, INDEX(Herbs!A:A,MATCH(G493,Herbs!B:B,0)))</f>
        <v>5</v>
      </c>
      <c r="J493" s="89">
        <f t="array" ref="J493">IF(G493="","", SWITCH(INDEX(Herbs!$A:$A,MATCH(G493,Herbs!$B:$B,0)),1,1,2,3,3,9,4,36,5,180,6,1080,0)*F493)</f>
        <v>180</v>
      </c>
      <c r="K493" s="90" t="str">
        <f t="array" ref="K493">IF(G493="","",INDEX(Herbs!$C:$C,MATCH(G493,Herbs!$B:$B,0)))</f>
        <v>Coalescing</v>
      </c>
      <c r="L493" s="89"/>
      <c r="M493" s="91"/>
      <c r="N493" s="88" t="str">
        <f t="array" ref="N493">IF(M493="","",INDEX(Herbs!$J:$J,MATCH(M493,Herbs!$B:$B,0)))</f>
        <v/>
      </c>
      <c r="O493" s="88">
        <f t="array" ref="O493">IF(M493:M632="",0, INDEX(Herbs!A:A,MATCH(M493,Herbs!B:B,0)))</f>
        <v>0</v>
      </c>
      <c r="P493" s="89" t="str">
        <f t="array" ref="P493">IF(M493="","", SWITCH(INDEX(Herbs!$A:$A,MATCH(M493,Herbs!$B:$B,0)),1,1,2,3,3,9,4,36,5,180,6,1080,0)*L493)</f>
        <v/>
      </c>
      <c r="Q493" s="90" t="str">
        <f t="array" ref="Q493">IF(M493="","",INDEX(Herbs!$C:$C,MATCH(M493,Herbs!$B:$B,0)))</f>
        <v/>
      </c>
      <c r="R493" s="89"/>
      <c r="S493" s="91"/>
      <c r="T493" s="88" t="str">
        <f t="array" ref="T493">IF(S493="","",INDEX(Herbs!$J:$J,MATCH(S493,Herbs!$B:$B,0)))</f>
        <v/>
      </c>
      <c r="U493" s="88">
        <f t="array" ref="U493">IF(S493:S632="",0, INDEX(Herbs!A:A,MATCH(S493,Herbs!B:B,0)))</f>
        <v>0</v>
      </c>
      <c r="V493" s="89" t="str">
        <f t="array" ref="V493">IF(S493="","", SWITCH(INDEX(Herbs!$A:$A,MATCH(S493,Herbs!$B:$B,0)),1,1,2,3,3,9,4,36,5,180,6,1080,0)*R493)</f>
        <v/>
      </c>
      <c r="W493" s="90" t="str">
        <f t="array" ref="W493">IF(S493="","",INDEX(Herbs!$C:$C,MATCH(S493,Herbs!$B:$B,0)))</f>
        <v/>
      </c>
    </row>
    <row r="494" ht="41.25" customHeight="1">
      <c r="C494" s="75"/>
      <c r="D494" s="85" t="str">
        <f>C493</f>
        <v>Divine Wisdom Elixir</v>
      </c>
      <c r="E494" s="85" t="s">
        <v>322</v>
      </c>
      <c r="F494" s="89"/>
      <c r="G494" s="91"/>
      <c r="H494" s="88" t="str">
        <f t="array" ref="H494">IF(G494="","",INDEX(Herbs!$J:$J,MATCH(G494,Herbs!$B:$B,0)))</f>
        <v/>
      </c>
      <c r="I494" s="13">
        <f t="array" ref="I494">IF(G494:G632="",0, INDEX(Herbs!A:A,MATCH(G494,Herbs!B:B,0)))</f>
        <v>0</v>
      </c>
      <c r="J494" s="89" t="str">
        <f t="array" ref="J494">IF(G494="","", SWITCH(INDEX(Herbs!$A:$A,MATCH(G494,Herbs!$B:$B,0)),1,1,2,3,3,9,4,36,5,180,6,1080,0)*F494)</f>
        <v/>
      </c>
      <c r="K494" s="90" t="str">
        <f t="array" ref="K494">IF(G494="","",INDEX(Herbs!$C:$C,MATCH(G494,Herbs!$B:$B,0)))</f>
        <v/>
      </c>
      <c r="L494" s="89"/>
      <c r="M494" s="91"/>
      <c r="N494" s="88" t="str">
        <f t="array" ref="N494">IF(M494="","",INDEX(Herbs!$J:$J,MATCH(M494,Herbs!$B:$B,0)))</f>
        <v/>
      </c>
      <c r="O494" s="88">
        <f t="array" ref="O494">IF(M494:M632="",0, INDEX(Herbs!A:A,MATCH(M494,Herbs!B:B,0)))</f>
        <v>0</v>
      </c>
      <c r="P494" s="89" t="str">
        <f t="array" ref="P494">IF(M494="","", SWITCH(INDEX(Herbs!$A:$A,MATCH(M494,Herbs!$B:$B,0)),1,1,2,3,3,9,4,36,5,180,6,1080,0)*L494)</f>
        <v/>
      </c>
      <c r="Q494" s="90" t="str">
        <f t="array" ref="Q494">IF(M494="","",INDEX(Herbs!$C:$C,MATCH(M494,Herbs!$B:$B,0)))</f>
        <v/>
      </c>
      <c r="R494" s="89"/>
      <c r="S494" s="91"/>
      <c r="T494" s="88" t="str">
        <f t="array" ref="T494">IF(S494="","",INDEX(Herbs!$J:$J,MATCH(S494,Herbs!$B:$B,0)))</f>
        <v/>
      </c>
      <c r="U494" s="88">
        <f t="array" ref="U494">IF(S494:S632="",0, INDEX(Herbs!A:A,MATCH(S494,Herbs!B:B,0)))</f>
        <v>0</v>
      </c>
      <c r="V494" s="89" t="str">
        <f t="array" ref="V494">IF(S494="","", SWITCH(INDEX(Herbs!$A:$A,MATCH(S494,Herbs!$B:$B,0)),1,1,2,3,3,9,4,36,5,180,6,1080,0)*R494)</f>
        <v/>
      </c>
      <c r="W494" s="90" t="str">
        <f t="array" ref="W494">IF(S494="","",INDEX(Herbs!$C:$C,MATCH(S494,Herbs!$B:$B,0)))</f>
        <v/>
      </c>
    </row>
    <row r="495" ht="41.25" customHeight="1">
      <c r="C495" s="75"/>
      <c r="D495" s="85" t="str">
        <f>C493</f>
        <v>Divine Wisdom Elixir</v>
      </c>
      <c r="E495" s="73" t="s">
        <v>323</v>
      </c>
      <c r="F495" s="86">
        <v>2.0</v>
      </c>
      <c r="G495" s="87" t="s">
        <v>382</v>
      </c>
      <c r="H495" s="88" t="str">
        <f t="array" ref="H495">IF(G495="","",INDEX(Herbs!$J:$J,MATCH(G495,Herbs!$B:$B,0)))</f>
        <v/>
      </c>
      <c r="I495" s="13">
        <f t="array" ref="I495">IF(G495:G632="",0, INDEX(Herbs!A:A,MATCH(G495,Herbs!B:B,0)))</f>
        <v>5</v>
      </c>
      <c r="J495" s="89">
        <f t="array" ref="J495">IF(G495="","", SWITCH(INDEX(Herbs!$A:$A,MATCH(G495,Herbs!$B:$B,0)),1,1,2,3,3,9,4,36,5,180,6,1080,0)*F495)</f>
        <v>360</v>
      </c>
      <c r="K495" s="90" t="str">
        <f t="array" ref="K495">IF(G495="","",INDEX(Herbs!$E:$E,MATCH(G495,Herbs!$B:$B,0)))</f>
        <v>Awakening</v>
      </c>
      <c r="L495" s="89"/>
      <c r="M495" s="91"/>
      <c r="N495" s="88" t="str">
        <f t="array" ref="N495">IF(M495="","",INDEX(Herbs!$J:$J,MATCH(M495,Herbs!$B:$B,0)))</f>
        <v/>
      </c>
      <c r="O495" s="88">
        <f t="array" ref="O495">IF(M495:M632="",0, INDEX(Herbs!A:A,MATCH(M495,Herbs!B:B,0)))</f>
        <v>0</v>
      </c>
      <c r="P495" s="89" t="str">
        <f t="array" ref="P495">IF(M495="","", SWITCH(INDEX(Herbs!$A:$A,MATCH(M495,Herbs!$B:$B,0)),1,1,2,3,3,9,4,36,5,180,6,1080,0)*L495)</f>
        <v/>
      </c>
      <c r="Q495" s="90" t="str">
        <f t="array" ref="Q495">IF(M495="","",INDEX(Herbs!$E:$E,MATCH(M495,Herbs!$B:$B,0)))</f>
        <v/>
      </c>
      <c r="R495" s="89"/>
      <c r="S495" s="91"/>
      <c r="T495" s="88" t="str">
        <f t="array" ref="T495">IF(S495="","",INDEX(Herbs!$J:$J,MATCH(S495,Herbs!$B:$B,0)))</f>
        <v/>
      </c>
      <c r="U495" s="88">
        <f t="array" ref="U495">IF(S495:S632="",0, INDEX(Herbs!A:A,MATCH(S495,Herbs!B:B,0)))</f>
        <v>0</v>
      </c>
      <c r="V495" s="89" t="str">
        <f t="array" ref="V495">IF(S495="","", SWITCH(INDEX(Herbs!$A:$A,MATCH(S495,Herbs!$B:$B,0)),1,1,2,3,3,9,4,36,5,180,6,1080,0)*R495)</f>
        <v/>
      </c>
      <c r="W495" s="90" t="str">
        <f t="array" ref="W495">IF(S495="","",INDEX(Herbs!$E:$E,MATCH(S495,Herbs!$B:$B,0)))</f>
        <v/>
      </c>
    </row>
    <row r="496" ht="41.25" customHeight="1">
      <c r="C496" s="75"/>
      <c r="D496" s="85" t="str">
        <f>C493</f>
        <v>Divine Wisdom Elixir</v>
      </c>
      <c r="E496" s="73" t="s">
        <v>325</v>
      </c>
      <c r="F496" s="89"/>
      <c r="G496" s="91"/>
      <c r="H496" s="88" t="str">
        <f t="array" ref="H496">IF(G496="","",INDEX(Herbs!$J:$J,MATCH(G496,Herbs!$B:$B,0)))</f>
        <v/>
      </c>
      <c r="I496" s="13">
        <f t="array" ref="I496">IF(G496:G632="",0, INDEX(Herbs!A:A,MATCH(G496,Herbs!B:B,0)))</f>
        <v>0</v>
      </c>
      <c r="J496" s="89" t="str">
        <f t="array" ref="J496">IF(G496="","", SWITCH(INDEX(Herbs!$A:$A,MATCH(G496,Herbs!$B:$B,0)),1,1,2,3,3,9,4,36,5,180,6,1080,0)*F496)</f>
        <v/>
      </c>
      <c r="K496" s="90" t="str">
        <f t="array" ref="K496">IF(G496="","",INDEX(Herbs!$E:$E,MATCH(G496,Herbs!$B:$B,0)))</f>
        <v/>
      </c>
      <c r="L496" s="89"/>
      <c r="M496" s="91"/>
      <c r="N496" s="88" t="str">
        <f t="array" ref="N496">IF(M496="","",INDEX(Herbs!$J:$J,MATCH(M496,Herbs!$B:$B,0)))</f>
        <v/>
      </c>
      <c r="O496" s="88">
        <f t="array" ref="O496">IF(M496:M632="",0, INDEX(Herbs!A:A,MATCH(M496,Herbs!B:B,0)))</f>
        <v>0</v>
      </c>
      <c r="P496" s="89" t="str">
        <f t="array" ref="P496">IF(M496="","", SWITCH(INDEX(Herbs!$A:$A,MATCH(M496,Herbs!$B:$B,0)),1,1,2,3,3,9,4,36,5,180,6,1080,0)*L496)</f>
        <v/>
      </c>
      <c r="Q496" s="90" t="str">
        <f t="array" ref="Q496">IF(M496="","",INDEX(Herbs!$E:$E,MATCH(M496,Herbs!$B:$B,0)))</f>
        <v/>
      </c>
      <c r="R496" s="89"/>
      <c r="S496" s="91"/>
      <c r="T496" s="88" t="str">
        <f t="array" ref="T496">IF(S496="","",INDEX(Herbs!$J:$J,MATCH(S496,Herbs!$B:$B,0)))</f>
        <v/>
      </c>
      <c r="U496" s="88">
        <f t="array" ref="U496">IF(S496:S632="",0, INDEX(Herbs!A:A,MATCH(S496,Herbs!B:B,0)))</f>
        <v>0</v>
      </c>
      <c r="V496" s="89" t="str">
        <f t="array" ref="V496">IF(S496="","", SWITCH(INDEX(Herbs!$A:$A,MATCH(S496,Herbs!$B:$B,0)),1,1,2,3,3,9,4,36,5,180,6,1080,0)*R496)</f>
        <v/>
      </c>
      <c r="W496" s="90" t="str">
        <f t="array" ref="W496">IF(S496="","",INDEX(Herbs!$E:$E,MATCH(S496,Herbs!$B:$B,0)))</f>
        <v/>
      </c>
    </row>
    <row r="497" ht="41.25" customHeight="1">
      <c r="A497" s="92"/>
      <c r="B497" s="92"/>
      <c r="C497" s="93"/>
      <c r="D497" s="94" t="str">
        <f>C493</f>
        <v>Divine Wisdom Elixir</v>
      </c>
      <c r="E497" s="95" t="s">
        <v>326</v>
      </c>
      <c r="F497" s="96">
        <v>1.0</v>
      </c>
      <c r="G497" s="97" t="s">
        <v>394</v>
      </c>
      <c r="H497" s="98" t="str">
        <f t="array" ref="H497">IF(G497="","",INDEX(Herbs!$J:$J,MATCH(G497,Herbs!$B:$B,0)))</f>
        <v/>
      </c>
      <c r="I497" s="99">
        <f t="array" ref="I497">IF(G497:G632="",0, INDEX(Herbs!A:A,MATCH(G497,Herbs!B:B,0)))</f>
        <v>5</v>
      </c>
      <c r="J497" s="100">
        <f t="array" ref="J497">IF(G497="","", SWITCH(INDEX(Herbs!$A:$A,MATCH(G497,Herbs!$B:$B,0)),1,1,2,3,3,9,4,36,5,180,6,1080,0)*F497)</f>
        <v>180</v>
      </c>
      <c r="K497" s="101" t="str">
        <f t="array" ref="K497">IF(G497="","",INDEX(Herbs!$G:$G,MATCH(G497,Herbs!$B:$B,0)))</f>
        <v>Balanced</v>
      </c>
      <c r="L497" s="96"/>
      <c r="M497" s="97"/>
      <c r="N497" s="98" t="str">
        <f t="array" ref="N497">IF(M497="","",INDEX(Herbs!$J:$J,MATCH(M497,Herbs!$B:$B,0)))</f>
        <v/>
      </c>
      <c r="O497" s="98">
        <f t="array" ref="O497">IF(M497:M632="",0, INDEX(Herbs!A:A,MATCH(M497,Herbs!B:B,0)))</f>
        <v>0</v>
      </c>
      <c r="P497" s="100" t="str">
        <f t="array" ref="P497">IF(M497="","", SWITCH(INDEX(Herbs!$A:$A,MATCH(M497,Herbs!$B:$B,0)),1,1,2,3,3,9,4,36,5,180,6,1080,0)*L497)</f>
        <v/>
      </c>
      <c r="Q497" s="101" t="str">
        <f t="array" ref="Q497">IF(M497="","",INDEX(Herbs!$G:$G,MATCH(M497,Herbs!$B:$B,0)))</f>
        <v/>
      </c>
      <c r="R497" s="100"/>
      <c r="S497" s="97"/>
      <c r="T497" s="98" t="str">
        <f t="array" ref="T497">IF(S497="","",INDEX(Herbs!$J:$J,MATCH(S497,Herbs!$B:$B,0)))</f>
        <v/>
      </c>
      <c r="U497" s="98">
        <f t="array" ref="U497">IF(S497:S632="",0, INDEX(Herbs!A:A,MATCH(S497,Herbs!B:B,0)))</f>
        <v>0</v>
      </c>
      <c r="V497" s="100" t="str">
        <f t="array" ref="V497">IF(S497="","", SWITCH(INDEX(Herbs!$A:$A,MATCH(S497,Herbs!$B:$B,0)),1,1,2,3,3,9,4,36,5,180,6,1080,0)*R497)</f>
        <v/>
      </c>
      <c r="W497" s="101" t="str">
        <f t="array" ref="W497">IF(S497="","",INDEX(Herbs!$G:$G,MATCH(S497,Herbs!$B:$B,0)))</f>
        <v/>
      </c>
    </row>
    <row r="498" ht="41.25" customHeight="1">
      <c r="A498" s="82" t="s">
        <v>286</v>
      </c>
      <c r="B498" s="83">
        <v>3.0</v>
      </c>
      <c r="C498" s="84" t="s">
        <v>285</v>
      </c>
      <c r="D498" s="85" t="str">
        <f>C498</f>
        <v>Vitality Spark Elixir</v>
      </c>
      <c r="E498" s="85" t="s">
        <v>320</v>
      </c>
      <c r="F498" s="86">
        <v>3.0</v>
      </c>
      <c r="G498" s="87" t="s">
        <v>364</v>
      </c>
      <c r="H498" s="88" t="str">
        <f t="array" ref="H498">IF(G498="","",INDEX(Herbs!$J:$J,MATCH(G498,Herbs!$B:$B,0)))</f>
        <v/>
      </c>
      <c r="I498" s="13">
        <f t="array" ref="I498">IF(G498:G632="",0, INDEX(Herbs!A:A,MATCH(G498,Herbs!B:B,0)))</f>
        <v>3</v>
      </c>
      <c r="J498" s="89">
        <f t="array" ref="J498">IF(G498="","", SWITCH(INDEX(Herbs!$A:$A,MATCH(G498,Herbs!$B:$B,0)),1,1,2,3,3,9,4,36,5,180,6,1080,0)*F498)</f>
        <v>27</v>
      </c>
      <c r="K498" s="90" t="str">
        <f t="array" ref="K498">IF(G498="","",INDEX(Herbs!$C:$C,MATCH(G498,Herbs!$B:$B,0)))</f>
        <v>Coalescing</v>
      </c>
      <c r="L498" s="86">
        <v>3.0</v>
      </c>
      <c r="M498" s="87" t="s">
        <v>365</v>
      </c>
      <c r="N498" s="88" t="str">
        <f t="array" ref="N498">IF(M498="","",INDEX(Herbs!$J:$J,MATCH(M498,Herbs!$B:$B,0)))</f>
        <v/>
      </c>
      <c r="O498" s="88">
        <f t="array" ref="O498">IF(M498:M632="",0, INDEX(Herbs!A:A,MATCH(M498,Herbs!B:B,0)))</f>
        <v>3</v>
      </c>
      <c r="P498" s="89">
        <f t="array" ref="P498">IF(M498="","", SWITCH(INDEX(Herbs!$A:$A,MATCH(M498,Herbs!$B:$B,0)),1,1,2,3,3,9,4,36,5,180,6,1080,0)*L498)</f>
        <v>27</v>
      </c>
      <c r="Q498" s="90" t="str">
        <f t="array" ref="Q498">IF(M498="","",INDEX(Herbs!$C:$C,MATCH(M498,Herbs!$B:$B,0)))</f>
        <v>Coalescing</v>
      </c>
      <c r="R498" s="89"/>
      <c r="S498" s="91"/>
      <c r="T498" s="88" t="str">
        <f t="array" ref="T498">IF(S498="","",INDEX(Herbs!$J:$J,MATCH(S498,Herbs!$B:$B,0)))</f>
        <v/>
      </c>
      <c r="U498" s="88">
        <f t="array" ref="U498">IF(S498:S632="",0, INDEX(Herbs!A:A,MATCH(S498,Herbs!B:B,0)))</f>
        <v>0</v>
      </c>
      <c r="V498" s="89" t="str">
        <f t="array" ref="V498">IF(S498="","", SWITCH(INDEX(Herbs!$A:$A,MATCH(S498,Herbs!$B:$B,0)),1,1,2,3,3,9,4,36,5,180,6,1080,0)*R498)</f>
        <v/>
      </c>
      <c r="W498" s="90" t="str">
        <f t="array" ref="W498">IF(S498="","",INDEX(Herbs!$C:$C,MATCH(S498,Herbs!$B:$B,0)))</f>
        <v/>
      </c>
    </row>
    <row r="499" ht="41.25" customHeight="1">
      <c r="C499" s="75"/>
      <c r="D499" s="85" t="str">
        <f>C498</f>
        <v>Vitality Spark Elixir</v>
      </c>
      <c r="E499" s="85" t="s">
        <v>322</v>
      </c>
      <c r="F499" s="89"/>
      <c r="G499" s="91"/>
      <c r="H499" s="88" t="str">
        <f t="array" ref="H499">IF(G499="","",INDEX(Herbs!$J:$J,MATCH(G499,Herbs!$B:$B,0)))</f>
        <v/>
      </c>
      <c r="I499" s="13">
        <f t="array" ref="I499">IF(G499:G632="",0, INDEX(Herbs!A:A,MATCH(G499,Herbs!B:B,0)))</f>
        <v>0</v>
      </c>
      <c r="J499" s="89" t="str">
        <f t="array" ref="J499">IF(G499="","", SWITCH(INDEX(Herbs!$A:$A,MATCH(G499,Herbs!$B:$B,0)),1,1,2,3,3,9,4,36,5,180,6,1080,0)*F499)</f>
        <v/>
      </c>
      <c r="K499" s="90" t="str">
        <f t="array" ref="K499">IF(G499="","",INDEX(Herbs!$C:$C,MATCH(G499,Herbs!$B:$B,0)))</f>
        <v/>
      </c>
      <c r="L499" s="89"/>
      <c r="M499" s="91"/>
      <c r="N499" s="88" t="str">
        <f t="array" ref="N499">IF(M499="","",INDEX(Herbs!$J:$J,MATCH(M499,Herbs!$B:$B,0)))</f>
        <v/>
      </c>
      <c r="O499" s="88">
        <f t="array" ref="O499">IF(M499:M632="",0, INDEX(Herbs!A:A,MATCH(M499,Herbs!B:B,0)))</f>
        <v>0</v>
      </c>
      <c r="P499" s="89" t="str">
        <f t="array" ref="P499">IF(M499="","", SWITCH(INDEX(Herbs!$A:$A,MATCH(M499,Herbs!$B:$B,0)),1,1,2,3,3,9,4,36,5,180,6,1080,0)*L499)</f>
        <v/>
      </c>
      <c r="Q499" s="90" t="str">
        <f t="array" ref="Q499">IF(M499="","",INDEX(Herbs!$C:$C,MATCH(M499,Herbs!$B:$B,0)))</f>
        <v/>
      </c>
      <c r="R499" s="89"/>
      <c r="S499" s="91"/>
      <c r="T499" s="88" t="str">
        <f t="array" ref="T499">IF(S499="","",INDEX(Herbs!$J:$J,MATCH(S499,Herbs!$B:$B,0)))</f>
        <v/>
      </c>
      <c r="U499" s="88">
        <f t="array" ref="U499">IF(S499:S632="",0, INDEX(Herbs!A:A,MATCH(S499,Herbs!B:B,0)))</f>
        <v>0</v>
      </c>
      <c r="V499" s="89" t="str">
        <f t="array" ref="V499">IF(S499="","", SWITCH(INDEX(Herbs!$A:$A,MATCH(S499,Herbs!$B:$B,0)),1,1,2,3,3,9,4,36,5,180,6,1080,0)*R499)</f>
        <v/>
      </c>
      <c r="W499" s="90" t="str">
        <f t="array" ref="W499">IF(S499="","",INDEX(Herbs!$C:$C,MATCH(S499,Herbs!$B:$B,0)))</f>
        <v/>
      </c>
    </row>
    <row r="500" ht="41.25" customHeight="1">
      <c r="C500" s="75"/>
      <c r="D500" s="85" t="str">
        <f>C498</f>
        <v>Vitality Spark Elixir</v>
      </c>
      <c r="E500" s="73" t="s">
        <v>323</v>
      </c>
      <c r="F500" s="86">
        <v>3.0</v>
      </c>
      <c r="G500" s="87" t="s">
        <v>350</v>
      </c>
      <c r="H500" s="88" t="str">
        <f t="array" ref="H500">IF(G500="","",INDEX(Herbs!$J:$J,MATCH(G500,Herbs!$B:$B,0)))</f>
        <v/>
      </c>
      <c r="I500" s="13">
        <f t="array" ref="I500">IF(G500:G632="",0, INDEX(Herbs!A:A,MATCH(G500,Herbs!B:B,0)))</f>
        <v>3</v>
      </c>
      <c r="J500" s="89">
        <f t="array" ref="J500">IF(G500="","", SWITCH(INDEX(Herbs!$A:$A,MATCH(G500,Herbs!$B:$B,0)),1,1,2,3,3,9,4,36,5,180,6,1080,0)*F500)</f>
        <v>27</v>
      </c>
      <c r="K500" s="90" t="str">
        <f t="array" ref="K500">IF(G500="","",INDEX(Herbs!$E:$E,MATCH(G500,Herbs!$B:$B,0)))</f>
        <v>Bodybuilding</v>
      </c>
      <c r="L500" s="86">
        <v>3.0</v>
      </c>
      <c r="M500" s="87" t="s">
        <v>350</v>
      </c>
      <c r="N500" s="88" t="str">
        <f t="array" ref="N500">IF(M500="","",INDEX(Herbs!$J:$J,MATCH(M500,Herbs!$B:$B,0)))</f>
        <v/>
      </c>
      <c r="O500" s="88">
        <f t="array" ref="O500">IF(M500:M632="",0, INDEX(Herbs!A:A,MATCH(M500,Herbs!B:B,0)))</f>
        <v>3</v>
      </c>
      <c r="P500" s="89">
        <f t="array" ref="P500">IF(M500="","", SWITCH(INDEX(Herbs!$A:$A,MATCH(M500,Herbs!$B:$B,0)),1,1,2,3,3,9,4,36,5,180,6,1080,0)*L500)</f>
        <v>27</v>
      </c>
      <c r="Q500" s="90" t="str">
        <f t="array" ref="Q500">IF(M500="","",INDEX(Herbs!$E:$E,MATCH(M500,Herbs!$B:$B,0)))</f>
        <v>Bodybuilding</v>
      </c>
      <c r="R500" s="89"/>
      <c r="S500" s="91"/>
      <c r="T500" s="88" t="str">
        <f t="array" ref="T500">IF(S500="","",INDEX(Herbs!$J:$J,MATCH(S500,Herbs!$B:$B,0)))</f>
        <v/>
      </c>
      <c r="U500" s="88">
        <f t="array" ref="U500">IF(S500:S632="",0, INDEX(Herbs!A:A,MATCH(S500,Herbs!B:B,0)))</f>
        <v>0</v>
      </c>
      <c r="V500" s="89" t="str">
        <f t="array" ref="V500">IF(S500="","", SWITCH(INDEX(Herbs!$A:$A,MATCH(S500,Herbs!$B:$B,0)),1,1,2,3,3,9,4,36,5,180,6,1080,0)*R500)</f>
        <v/>
      </c>
      <c r="W500" s="90" t="str">
        <f t="array" ref="W500">IF(S500="","",INDEX(Herbs!$E:$E,MATCH(S500,Herbs!$B:$B,0)))</f>
        <v/>
      </c>
    </row>
    <row r="501" ht="41.25" customHeight="1">
      <c r="C501" s="75"/>
      <c r="D501" s="85" t="str">
        <f>C498</f>
        <v>Vitality Spark Elixir</v>
      </c>
      <c r="E501" s="73" t="s">
        <v>325</v>
      </c>
      <c r="F501" s="89"/>
      <c r="G501" s="91"/>
      <c r="H501" s="88" t="str">
        <f t="array" ref="H501">IF(G501="","",INDEX(Herbs!$J:$J,MATCH(G501,Herbs!$B:$B,0)))</f>
        <v/>
      </c>
      <c r="I501" s="13">
        <f t="array" ref="I501">IF(G501:G632="",0, INDEX(Herbs!A:A,MATCH(G501,Herbs!B:B,0)))</f>
        <v>0</v>
      </c>
      <c r="J501" s="89" t="str">
        <f t="array" ref="J501">IF(G501="","", SWITCH(INDEX(Herbs!$A:$A,MATCH(G501,Herbs!$B:$B,0)),1,1,2,3,3,9,4,36,5,180,6,1080,0)*F501)</f>
        <v/>
      </c>
      <c r="K501" s="90" t="str">
        <f t="array" ref="K501">IF(G501="","",INDEX(Herbs!$E:$E,MATCH(G501,Herbs!$B:$B,0)))</f>
        <v/>
      </c>
      <c r="L501" s="89"/>
      <c r="M501" s="91"/>
      <c r="N501" s="88" t="str">
        <f t="array" ref="N501">IF(M501="","",INDEX(Herbs!$J:$J,MATCH(M501,Herbs!$B:$B,0)))</f>
        <v/>
      </c>
      <c r="O501" s="88">
        <f t="array" ref="O501">IF(M501:M632="",0, INDEX(Herbs!A:A,MATCH(M501,Herbs!B:B,0)))</f>
        <v>0</v>
      </c>
      <c r="P501" s="89" t="str">
        <f t="array" ref="P501">IF(M501="","", SWITCH(INDEX(Herbs!$A:$A,MATCH(M501,Herbs!$B:$B,0)),1,1,2,3,3,9,4,36,5,180,6,1080,0)*L501)</f>
        <v/>
      </c>
      <c r="Q501" s="90" t="str">
        <f t="array" ref="Q501">IF(M501="","",INDEX(Herbs!$E:$E,MATCH(M501,Herbs!$B:$B,0)))</f>
        <v/>
      </c>
      <c r="R501" s="89"/>
      <c r="S501" s="91"/>
      <c r="T501" s="88" t="str">
        <f t="array" ref="T501">IF(S501="","",INDEX(Herbs!$J:$J,MATCH(S501,Herbs!$B:$B,0)))</f>
        <v/>
      </c>
      <c r="U501" s="88">
        <f t="array" ref="U501">IF(S501:S632="",0, INDEX(Herbs!A:A,MATCH(S501,Herbs!B:B,0)))</f>
        <v>0</v>
      </c>
      <c r="V501" s="89" t="str">
        <f t="array" ref="V501">IF(S501="","", SWITCH(INDEX(Herbs!$A:$A,MATCH(S501,Herbs!$B:$B,0)),1,1,2,3,3,9,4,36,5,180,6,1080,0)*R501)</f>
        <v/>
      </c>
      <c r="W501" s="90" t="str">
        <f t="array" ref="W501">IF(S501="","",INDEX(Herbs!$E:$E,MATCH(S501,Herbs!$B:$B,0)))</f>
        <v/>
      </c>
    </row>
    <row r="502" ht="41.25" customHeight="1">
      <c r="A502" s="92"/>
      <c r="B502" s="92"/>
      <c r="C502" s="93"/>
      <c r="D502" s="94" t="str">
        <f>C498</f>
        <v>Vitality Spark Elixir</v>
      </c>
      <c r="E502" s="95" t="s">
        <v>326</v>
      </c>
      <c r="F502" s="96">
        <v>3.0</v>
      </c>
      <c r="G502" s="97" t="s">
        <v>352</v>
      </c>
      <c r="H502" s="98" t="str">
        <f t="array" ref="H502">IF(G502="","",INDEX(Herbs!$J:$J,MATCH(G502,Herbs!$B:$B,0)))</f>
        <v/>
      </c>
      <c r="I502" s="99">
        <f t="array" ref="I502">IF(G502:G632="",0, INDEX(Herbs!A:A,MATCH(G502,Herbs!B:B,0)))</f>
        <v>2</v>
      </c>
      <c r="J502" s="100">
        <f t="array" ref="J502">IF(G502="","", SWITCH(INDEX(Herbs!$A:$A,MATCH(G502,Herbs!$B:$B,0)),1,1,2,3,3,9,4,36,5,180,6,1080,0)*F502)</f>
        <v>9</v>
      </c>
      <c r="K502" s="101" t="str">
        <f t="array" ref="K502">IF(G502="","",INDEX(Herbs!$G:$G,MATCH(G502,Herbs!$B:$B,0)))</f>
        <v>Cold</v>
      </c>
      <c r="L502" s="96">
        <v>1.0</v>
      </c>
      <c r="M502" s="97" t="s">
        <v>331</v>
      </c>
      <c r="N502" s="98" t="str">
        <f t="array" ref="N502">IF(M502="","",INDEX(Herbs!$J:$J,MATCH(M502,Herbs!$B:$B,0)))</f>
        <v/>
      </c>
      <c r="O502" s="98">
        <f t="array" ref="O502">IF(M502:M632="",0, INDEX(Herbs!A:A,MATCH(M502,Herbs!B:B,0)))</f>
        <v>3</v>
      </c>
      <c r="P502" s="100">
        <f t="array" ref="P502">IF(M502="","", SWITCH(INDEX(Herbs!$A:$A,MATCH(M502,Herbs!$B:$B,0)),1,1,2,3,3,9,4,36,5,180,6,1080,0)*L502)</f>
        <v>9</v>
      </c>
      <c r="Q502" s="101" t="str">
        <f t="array" ref="Q502">IF(M502="","",INDEX(Herbs!$G:$G,MATCH(M502,Herbs!$B:$B,0)))</f>
        <v>Heat</v>
      </c>
      <c r="R502" s="100"/>
      <c r="S502" s="97"/>
      <c r="T502" s="98" t="str">
        <f t="array" ref="T502">IF(S502="","",INDEX(Herbs!$J:$J,MATCH(S502,Herbs!$B:$B,0)))</f>
        <v/>
      </c>
      <c r="U502" s="98">
        <f t="array" ref="U502">IF(S502:S632="",0, INDEX(Herbs!A:A,MATCH(S502,Herbs!B:B,0)))</f>
        <v>0</v>
      </c>
      <c r="V502" s="100" t="str">
        <f t="array" ref="V502">IF(S502="","", SWITCH(INDEX(Herbs!$A:$A,MATCH(S502,Herbs!$B:$B,0)),1,1,2,3,3,9,4,36,5,180,6,1080,0)*R502)</f>
        <v/>
      </c>
      <c r="W502" s="101" t="str">
        <f t="array" ref="W502">IF(S502="","",INDEX(Herbs!$G:$G,MATCH(S502,Herbs!$B:$B,0)))</f>
        <v/>
      </c>
    </row>
    <row r="503" ht="41.25" customHeight="1">
      <c r="A503" s="82" t="s">
        <v>286</v>
      </c>
      <c r="B503" s="83">
        <v>4.0</v>
      </c>
      <c r="C503" s="84" t="s">
        <v>288</v>
      </c>
      <c r="D503" s="85" t="str">
        <f>C503</f>
        <v>Vitality Shard Elixir</v>
      </c>
      <c r="E503" s="85" t="s">
        <v>320</v>
      </c>
      <c r="F503" s="86">
        <v>5.0</v>
      </c>
      <c r="G503" s="87" t="s">
        <v>364</v>
      </c>
      <c r="H503" s="88" t="str">
        <f t="array" ref="H503">IF(G503="","",INDEX(Herbs!$J:$J,MATCH(G503,Herbs!$B:$B,0)))</f>
        <v/>
      </c>
      <c r="I503" s="13">
        <f t="array" ref="I503">IF(G503:G632="",0, INDEX(Herbs!A:A,MATCH(G503,Herbs!B:B,0)))</f>
        <v>3</v>
      </c>
      <c r="J503" s="89">
        <f t="array" ref="J503">IF(G503="","", SWITCH(INDEX(Herbs!$A:$A,MATCH(G503,Herbs!$B:$B,0)),1,1,2,3,3,9,4,36,5,180,6,1080,0)*F503)</f>
        <v>45</v>
      </c>
      <c r="K503" s="90" t="str">
        <f t="array" ref="K503">IF(G503="","",INDEX(Herbs!$C:$C,MATCH(G503,Herbs!$B:$B,0)))</f>
        <v>Coalescing</v>
      </c>
      <c r="L503" s="89"/>
      <c r="M503" s="91"/>
      <c r="N503" s="88" t="str">
        <f t="array" ref="N503">IF(M503="","",INDEX(Herbs!$J:$J,MATCH(M503,Herbs!$B:$B,0)))</f>
        <v/>
      </c>
      <c r="O503" s="88">
        <f t="array" ref="O503">IF(M503:M632="",0, INDEX(Herbs!A:A,MATCH(M503,Herbs!B:B,0)))</f>
        <v>0</v>
      </c>
      <c r="P503" s="89" t="str">
        <f t="array" ref="P503">IF(M503="","", SWITCH(INDEX(Herbs!$A:$A,MATCH(M503,Herbs!$B:$B,0)),1,1,2,3,3,9,4,36,5,180,6,1080,0)*L503)</f>
        <v/>
      </c>
      <c r="Q503" s="90" t="str">
        <f t="array" ref="Q503">IF(M503="","",INDEX(Herbs!$C:$C,MATCH(M503,Herbs!$B:$B,0)))</f>
        <v/>
      </c>
      <c r="R503" s="89"/>
      <c r="S503" s="91"/>
      <c r="T503" s="88" t="str">
        <f t="array" ref="T503">IF(S503="","",INDEX(Herbs!$J:$J,MATCH(S503,Herbs!$B:$B,0)))</f>
        <v/>
      </c>
      <c r="U503" s="88">
        <f t="array" ref="U503">IF(S503:S632="",0, INDEX(Herbs!A:A,MATCH(S503,Herbs!B:B,0)))</f>
        <v>0</v>
      </c>
      <c r="V503" s="89" t="str">
        <f t="array" ref="V503">IF(S503="","", SWITCH(INDEX(Herbs!$A:$A,MATCH(S503,Herbs!$B:$B,0)),1,1,2,3,3,9,4,36,5,180,6,1080,0)*R503)</f>
        <v/>
      </c>
      <c r="W503" s="90" t="str">
        <f t="array" ref="W503">IF(S503="","",INDEX(Herbs!$C:$C,MATCH(S503,Herbs!$B:$B,0)))</f>
        <v/>
      </c>
    </row>
    <row r="504" ht="41.25" customHeight="1">
      <c r="C504" s="75"/>
      <c r="D504" s="85" t="str">
        <f>C503</f>
        <v>Vitality Shard Elixir</v>
      </c>
      <c r="E504" s="85" t="s">
        <v>322</v>
      </c>
      <c r="F504" s="89"/>
      <c r="G504" s="91"/>
      <c r="H504" s="88" t="str">
        <f t="array" ref="H504">IF(G504="","",INDEX(Herbs!$J:$J,MATCH(G504,Herbs!$B:$B,0)))</f>
        <v/>
      </c>
      <c r="I504" s="13">
        <f t="array" ref="I504">IF(G504:G632="",0, INDEX(Herbs!A:A,MATCH(G504,Herbs!B:B,0)))</f>
        <v>0</v>
      </c>
      <c r="J504" s="89" t="str">
        <f t="array" ref="J504">IF(G504="","", SWITCH(INDEX(Herbs!$A:$A,MATCH(G504,Herbs!$B:$B,0)),1,1,2,3,3,9,4,36,5,180,6,1080,0)*F504)</f>
        <v/>
      </c>
      <c r="K504" s="90" t="str">
        <f t="array" ref="K504">IF(G504="","",INDEX(Herbs!$C:$C,MATCH(G504,Herbs!$B:$B,0)))</f>
        <v/>
      </c>
      <c r="L504" s="89"/>
      <c r="M504" s="91"/>
      <c r="N504" s="88" t="str">
        <f t="array" ref="N504">IF(M504="","",INDEX(Herbs!$J:$J,MATCH(M504,Herbs!$B:$B,0)))</f>
        <v/>
      </c>
      <c r="O504" s="88">
        <f t="array" ref="O504">IF(M504:M632="",0, INDEX(Herbs!A:A,MATCH(M504,Herbs!B:B,0)))</f>
        <v>0</v>
      </c>
      <c r="P504" s="89" t="str">
        <f t="array" ref="P504">IF(M504="","", SWITCH(INDEX(Herbs!$A:$A,MATCH(M504,Herbs!$B:$B,0)),1,1,2,3,3,9,4,36,5,180,6,1080,0)*L504)</f>
        <v/>
      </c>
      <c r="Q504" s="90" t="str">
        <f t="array" ref="Q504">IF(M504="","",INDEX(Herbs!$C:$C,MATCH(M504,Herbs!$B:$B,0)))</f>
        <v/>
      </c>
      <c r="R504" s="89"/>
      <c r="S504" s="91"/>
      <c r="T504" s="88" t="str">
        <f t="array" ref="T504">IF(S504="","",INDEX(Herbs!$J:$J,MATCH(S504,Herbs!$B:$B,0)))</f>
        <v/>
      </c>
      <c r="U504" s="88">
        <f t="array" ref="U504">IF(S504:S632="",0, INDEX(Herbs!A:A,MATCH(S504,Herbs!B:B,0)))</f>
        <v>0</v>
      </c>
      <c r="V504" s="89" t="str">
        <f t="array" ref="V504">IF(S504="","", SWITCH(INDEX(Herbs!$A:$A,MATCH(S504,Herbs!$B:$B,0)),1,1,2,3,3,9,4,36,5,180,6,1080,0)*R504)</f>
        <v/>
      </c>
      <c r="W504" s="90" t="str">
        <f t="array" ref="W504">IF(S504="","",INDEX(Herbs!$C:$C,MATCH(S504,Herbs!$B:$B,0)))</f>
        <v/>
      </c>
    </row>
    <row r="505" ht="41.25" customHeight="1">
      <c r="C505" s="75"/>
      <c r="D505" s="85" t="str">
        <f>C503</f>
        <v>Vitality Shard Elixir</v>
      </c>
      <c r="E505" s="73" t="s">
        <v>323</v>
      </c>
      <c r="F505" s="86">
        <v>2.0</v>
      </c>
      <c r="G505" s="87" t="s">
        <v>427</v>
      </c>
      <c r="H505" s="88" t="str">
        <f t="array" ref="H505">IF(G505="","",INDEX(Herbs!$J:$J,MATCH(G505,Herbs!$B:$B,0)))</f>
        <v/>
      </c>
      <c r="I505" s="13">
        <f t="array" ref="I505">IF(G505:G632="",0, INDEX(Herbs!A:A,MATCH(G505,Herbs!B:B,0)))</f>
        <v>4</v>
      </c>
      <c r="J505" s="89">
        <f t="array" ref="J505">IF(G505="","", SWITCH(INDEX(Herbs!$A:$A,MATCH(G505,Herbs!$B:$B,0)),1,1,2,3,3,9,4,36,5,180,6,1080,0)*F505)</f>
        <v>72</v>
      </c>
      <c r="K505" s="90" t="str">
        <f t="array" ref="K505">IF(G505="","",INDEX(Herbs!$E:$E,MATCH(G505,Herbs!$B:$B,0)))</f>
        <v>Bodybuilding</v>
      </c>
      <c r="L505" s="89"/>
      <c r="M505" s="91"/>
      <c r="N505" s="88" t="str">
        <f t="array" ref="N505">IF(M505="","",INDEX(Herbs!$J:$J,MATCH(M505,Herbs!$B:$B,0)))</f>
        <v/>
      </c>
      <c r="O505" s="88">
        <f t="array" ref="O505">IF(M505:M632="",0, INDEX(Herbs!A:A,MATCH(M505,Herbs!B:B,0)))</f>
        <v>0</v>
      </c>
      <c r="P505" s="89" t="str">
        <f t="array" ref="P505">IF(M505="","", SWITCH(INDEX(Herbs!$A:$A,MATCH(M505,Herbs!$B:$B,0)),1,1,2,3,3,9,4,36,5,180,6,1080,0)*L505)</f>
        <v/>
      </c>
      <c r="Q505" s="90" t="str">
        <f t="array" ref="Q505">IF(M505="","",INDEX(Herbs!$E:$E,MATCH(M505,Herbs!$B:$B,0)))</f>
        <v/>
      </c>
      <c r="R505" s="89"/>
      <c r="S505" s="91"/>
      <c r="T505" s="88" t="str">
        <f t="array" ref="T505">IF(S505="","",INDEX(Herbs!$J:$J,MATCH(S505,Herbs!$B:$B,0)))</f>
        <v/>
      </c>
      <c r="U505" s="88">
        <f t="array" ref="U505">IF(S505:S632="",0, INDEX(Herbs!A:A,MATCH(S505,Herbs!B:B,0)))</f>
        <v>0</v>
      </c>
      <c r="V505" s="89" t="str">
        <f t="array" ref="V505">IF(S505="","", SWITCH(INDEX(Herbs!$A:$A,MATCH(S505,Herbs!$B:$B,0)),1,1,2,3,3,9,4,36,5,180,6,1080,0)*R505)</f>
        <v/>
      </c>
      <c r="W505" s="90" t="str">
        <f t="array" ref="W505">IF(S505="","",INDEX(Herbs!$E:$E,MATCH(S505,Herbs!$B:$B,0)))</f>
        <v/>
      </c>
    </row>
    <row r="506" ht="41.25" customHeight="1">
      <c r="C506" s="75"/>
      <c r="D506" s="85" t="str">
        <f>C503</f>
        <v>Vitality Shard Elixir</v>
      </c>
      <c r="E506" s="73" t="s">
        <v>325</v>
      </c>
      <c r="F506" s="89"/>
      <c r="G506" s="91"/>
      <c r="H506" s="88" t="str">
        <f t="array" ref="H506">IF(G506="","",INDEX(Herbs!$J:$J,MATCH(G506,Herbs!$B:$B,0)))</f>
        <v/>
      </c>
      <c r="I506" s="13">
        <f t="array" ref="I506">IF(G506:G632="",0, INDEX(Herbs!A:A,MATCH(G506,Herbs!B:B,0)))</f>
        <v>0</v>
      </c>
      <c r="J506" s="89" t="str">
        <f t="array" ref="J506">IF(G506="","", SWITCH(INDEX(Herbs!$A:$A,MATCH(G506,Herbs!$B:$B,0)),1,1,2,3,3,9,4,36,5,180,6,1080,0)*F506)</f>
        <v/>
      </c>
      <c r="K506" s="90" t="str">
        <f t="array" ref="K506">IF(G506="","",INDEX(Herbs!$E:$E,MATCH(G506,Herbs!$B:$B,0)))</f>
        <v/>
      </c>
      <c r="L506" s="89"/>
      <c r="M506" s="91"/>
      <c r="N506" s="88" t="str">
        <f t="array" ref="N506">IF(M506="","",INDEX(Herbs!$J:$J,MATCH(M506,Herbs!$B:$B,0)))</f>
        <v/>
      </c>
      <c r="O506" s="88">
        <f t="array" ref="O506">IF(M506:M632="",0, INDEX(Herbs!A:A,MATCH(M506,Herbs!B:B,0)))</f>
        <v>0</v>
      </c>
      <c r="P506" s="89" t="str">
        <f t="array" ref="P506">IF(M506="","", SWITCH(INDEX(Herbs!$A:$A,MATCH(M506,Herbs!$B:$B,0)),1,1,2,3,3,9,4,36,5,180,6,1080,0)*L506)</f>
        <v/>
      </c>
      <c r="Q506" s="90" t="str">
        <f t="array" ref="Q506">IF(M506="","",INDEX(Herbs!$E:$E,MATCH(M506,Herbs!$B:$B,0)))</f>
        <v/>
      </c>
      <c r="R506" s="89"/>
      <c r="S506" s="91"/>
      <c r="T506" s="88" t="str">
        <f t="array" ref="T506">IF(S506="","",INDEX(Herbs!$J:$J,MATCH(S506,Herbs!$B:$B,0)))</f>
        <v/>
      </c>
      <c r="U506" s="88">
        <f t="array" ref="U506">IF(S506:S632="",0, INDEX(Herbs!A:A,MATCH(S506,Herbs!B:B,0)))</f>
        <v>0</v>
      </c>
      <c r="V506" s="89" t="str">
        <f t="array" ref="V506">IF(S506="","", SWITCH(INDEX(Herbs!$A:$A,MATCH(S506,Herbs!$B:$B,0)),1,1,2,3,3,9,4,36,5,180,6,1080,0)*R506)</f>
        <v/>
      </c>
      <c r="W506" s="90" t="str">
        <f t="array" ref="W506">IF(S506="","",INDEX(Herbs!$E:$E,MATCH(S506,Herbs!$B:$B,0)))</f>
        <v/>
      </c>
    </row>
    <row r="507" ht="41.25" customHeight="1">
      <c r="A507" s="92"/>
      <c r="B507" s="92"/>
      <c r="C507" s="93"/>
      <c r="D507" s="94" t="str">
        <f>C503</f>
        <v>Vitality Shard Elixir</v>
      </c>
      <c r="E507" s="95" t="s">
        <v>326</v>
      </c>
      <c r="F507" s="96">
        <v>1.0</v>
      </c>
      <c r="G507" s="97" t="s">
        <v>350</v>
      </c>
      <c r="H507" s="98" t="str">
        <f t="array" ref="H507">IF(G507="","",INDEX(Herbs!$J:$J,MATCH(G507,Herbs!$B:$B,0)))</f>
        <v/>
      </c>
      <c r="I507" s="99">
        <f t="array" ref="I507">IF(G507:G632="",0, INDEX(Herbs!A:A,MATCH(G507,Herbs!B:B,0)))</f>
        <v>3</v>
      </c>
      <c r="J507" s="100">
        <f t="array" ref="J507">IF(G507="","", SWITCH(INDEX(Herbs!$A:$A,MATCH(G507,Herbs!$B:$B,0)),1,1,2,3,3,9,4,36,5,180,6,1080,0)*F507)</f>
        <v>9</v>
      </c>
      <c r="K507" s="101" t="str">
        <f t="array" ref="K507">IF(G507="","",INDEX(Herbs!$G:$G,MATCH(G507,Herbs!$B:$B,0)))</f>
        <v>Balanced</v>
      </c>
      <c r="L507" s="100"/>
      <c r="M507" s="97"/>
      <c r="N507" s="98" t="str">
        <f t="array" ref="N507">IF(M507="","",INDEX(Herbs!$J:$J,MATCH(M507,Herbs!$B:$B,0)))</f>
        <v/>
      </c>
      <c r="O507" s="98">
        <f t="array" ref="O507">IF(M507:M632="",0, INDEX(Herbs!A:A,MATCH(M507,Herbs!B:B,0)))</f>
        <v>0</v>
      </c>
      <c r="P507" s="100" t="str">
        <f t="array" ref="P507">IF(M507="","", SWITCH(INDEX(Herbs!$A:$A,MATCH(M507,Herbs!$B:$B,0)),1,1,2,3,3,9,4,36,5,180,6,1080,0)*L507)</f>
        <v/>
      </c>
      <c r="Q507" s="101" t="str">
        <f t="array" ref="Q507">IF(M507="","",INDEX(Herbs!$G:$G,MATCH(M507,Herbs!$B:$B,0)))</f>
        <v/>
      </c>
      <c r="R507" s="100"/>
      <c r="S507" s="97"/>
      <c r="T507" s="98" t="str">
        <f t="array" ref="T507">IF(S507="","",INDEX(Herbs!$J:$J,MATCH(S507,Herbs!$B:$B,0)))</f>
        <v/>
      </c>
      <c r="U507" s="98">
        <f t="array" ref="U507">IF(S507:S632="",0, INDEX(Herbs!A:A,MATCH(S507,Herbs!B:B,0)))</f>
        <v>0</v>
      </c>
      <c r="V507" s="100" t="str">
        <f t="array" ref="V507">IF(S507="","", SWITCH(INDEX(Herbs!$A:$A,MATCH(S507,Herbs!$B:$B,0)),1,1,2,3,3,9,4,36,5,180,6,1080,0)*R507)</f>
        <v/>
      </c>
      <c r="W507" s="101" t="str">
        <f t="array" ref="W507">IF(S507="","",INDEX(Herbs!$G:$G,MATCH(S507,Herbs!$B:$B,0)))</f>
        <v/>
      </c>
    </row>
    <row r="508" ht="41.25" customHeight="1">
      <c r="A508" s="82" t="s">
        <v>286</v>
      </c>
      <c r="B508" s="83">
        <v>5.0</v>
      </c>
      <c r="C508" s="84" t="s">
        <v>290</v>
      </c>
      <c r="D508" s="85" t="str">
        <f>C508</f>
        <v>Vitality Orb Elixir</v>
      </c>
      <c r="E508" s="85" t="s">
        <v>320</v>
      </c>
      <c r="F508" s="86">
        <v>5.0</v>
      </c>
      <c r="G508" s="87" t="s">
        <v>388</v>
      </c>
      <c r="H508" s="88" t="str">
        <f t="array" ref="H508">IF(G508="","",INDEX(Herbs!$J:$J,MATCH(G508,Herbs!$B:$B,0)))</f>
        <v/>
      </c>
      <c r="I508" s="13">
        <f t="array" ref="I508">IF(G508:G632="",0, INDEX(Herbs!A:A,MATCH(G508,Herbs!B:B,0)))</f>
        <v>4</v>
      </c>
      <c r="J508" s="89">
        <f t="array" ref="J508">IF(G508="","", SWITCH(INDEX(Herbs!$A:$A,MATCH(G508,Herbs!$B:$B,0)),1,1,2,3,3,9,4,36,5,180,6,1080,0)*F508)</f>
        <v>180</v>
      </c>
      <c r="K508" s="90" t="str">
        <f t="array" ref="K508">IF(G508="","",INDEX(Herbs!$C:$C,MATCH(G508,Herbs!$B:$B,0)))</f>
        <v>Coalescing</v>
      </c>
      <c r="L508" s="86">
        <v>1.0</v>
      </c>
      <c r="M508" s="87" t="s">
        <v>370</v>
      </c>
      <c r="N508" s="88" t="str">
        <f t="array" ref="N508">IF(M508="","",INDEX(Herbs!$J:$J,MATCH(M508,Herbs!$B:$B,0)))</f>
        <v/>
      </c>
      <c r="O508" s="88">
        <f t="array" ref="O508">IF(M508:M632="",0, INDEX(Herbs!A:A,MATCH(M508,Herbs!B:B,0)))</f>
        <v>5</v>
      </c>
      <c r="P508" s="89">
        <f t="array" ref="P508">IF(M508="","", SWITCH(INDEX(Herbs!$A:$A,MATCH(M508,Herbs!$B:$B,0)),1,1,2,3,3,9,4,36,5,180,6,1080,0)*L508)</f>
        <v>180</v>
      </c>
      <c r="Q508" s="90" t="str">
        <f t="array" ref="Q508">IF(M508="","",INDEX(Herbs!$C:$C,MATCH(M508,Herbs!$B:$B,0)))</f>
        <v>Coalescing</v>
      </c>
      <c r="R508" s="89"/>
      <c r="S508" s="91"/>
      <c r="T508" s="88" t="str">
        <f t="array" ref="T508">IF(S508="","",INDEX(Herbs!$J:$J,MATCH(S508,Herbs!$B:$B,0)))</f>
        <v/>
      </c>
      <c r="U508" s="88">
        <f t="array" ref="U508">IF(S508:S632="",0, INDEX(Herbs!A:A,MATCH(S508,Herbs!B:B,0)))</f>
        <v>0</v>
      </c>
      <c r="V508" s="89" t="str">
        <f t="array" ref="V508">IF(S508="","", SWITCH(INDEX(Herbs!$A:$A,MATCH(S508,Herbs!$B:$B,0)),1,1,2,3,3,9,4,36,5,180,6,1080,0)*R508)</f>
        <v/>
      </c>
      <c r="W508" s="90" t="str">
        <f t="array" ref="W508">IF(S508="","",INDEX(Herbs!$C:$C,MATCH(S508,Herbs!$B:$B,0)))</f>
        <v/>
      </c>
    </row>
    <row r="509" ht="41.25" customHeight="1">
      <c r="C509" s="75"/>
      <c r="D509" s="85" t="str">
        <f>C508</f>
        <v>Vitality Orb Elixir</v>
      </c>
      <c r="E509" s="85" t="s">
        <v>322</v>
      </c>
      <c r="F509" s="89"/>
      <c r="G509" s="91"/>
      <c r="H509" s="88" t="str">
        <f t="array" ref="H509">IF(G509="","",INDEX(Herbs!$J:$J,MATCH(G509,Herbs!$B:$B,0)))</f>
        <v/>
      </c>
      <c r="I509" s="13">
        <f t="array" ref="I509">IF(G509:G632="",0, INDEX(Herbs!A:A,MATCH(G509,Herbs!B:B,0)))</f>
        <v>0</v>
      </c>
      <c r="J509" s="89" t="str">
        <f t="array" ref="J509">IF(G509="","", SWITCH(INDEX(Herbs!$A:$A,MATCH(G509,Herbs!$B:$B,0)),1,1,2,3,3,9,4,36,5,180,6,1080,0)*F509)</f>
        <v/>
      </c>
      <c r="K509" s="90" t="str">
        <f t="array" ref="K509">IF(G509="","",INDEX(Herbs!$C:$C,MATCH(G509,Herbs!$B:$B,0)))</f>
        <v/>
      </c>
      <c r="L509" s="89"/>
      <c r="M509" s="91"/>
      <c r="N509" s="88" t="str">
        <f t="array" ref="N509">IF(M509="","",INDEX(Herbs!$J:$J,MATCH(M509,Herbs!$B:$B,0)))</f>
        <v/>
      </c>
      <c r="O509" s="88">
        <f t="array" ref="O509">IF(M509:M632="",0, INDEX(Herbs!A:A,MATCH(M509,Herbs!B:B,0)))</f>
        <v>0</v>
      </c>
      <c r="P509" s="89" t="str">
        <f t="array" ref="P509">IF(M509="","", SWITCH(INDEX(Herbs!$A:$A,MATCH(M509,Herbs!$B:$B,0)),1,1,2,3,3,9,4,36,5,180,6,1080,0)*L509)</f>
        <v/>
      </c>
      <c r="Q509" s="90" t="str">
        <f t="array" ref="Q509">IF(M509="","",INDEX(Herbs!$C:$C,MATCH(M509,Herbs!$B:$B,0)))</f>
        <v/>
      </c>
      <c r="R509" s="89"/>
      <c r="S509" s="91"/>
      <c r="T509" s="88" t="str">
        <f t="array" ref="T509">IF(S509="","",INDEX(Herbs!$J:$J,MATCH(S509,Herbs!$B:$B,0)))</f>
        <v/>
      </c>
      <c r="U509" s="88">
        <f t="array" ref="U509">IF(S509:S632="",0, INDEX(Herbs!A:A,MATCH(S509,Herbs!B:B,0)))</f>
        <v>0</v>
      </c>
      <c r="V509" s="89" t="str">
        <f t="array" ref="V509">IF(S509="","", SWITCH(INDEX(Herbs!$A:$A,MATCH(S509,Herbs!$B:$B,0)),1,1,2,3,3,9,4,36,5,180,6,1080,0)*R509)</f>
        <v/>
      </c>
      <c r="W509" s="90" t="str">
        <f t="array" ref="W509">IF(S509="","",INDEX(Herbs!$C:$C,MATCH(S509,Herbs!$B:$B,0)))</f>
        <v/>
      </c>
    </row>
    <row r="510" ht="41.25" customHeight="1">
      <c r="C510" s="75"/>
      <c r="D510" s="85" t="str">
        <f>C508</f>
        <v>Vitality Orb Elixir</v>
      </c>
      <c r="E510" s="73" t="s">
        <v>323</v>
      </c>
      <c r="F510" s="86">
        <v>5.0</v>
      </c>
      <c r="G510" s="87" t="s">
        <v>427</v>
      </c>
      <c r="H510" s="88" t="str">
        <f t="array" ref="H510">IF(G510="","",INDEX(Herbs!$J:$J,MATCH(G510,Herbs!$B:$B,0)))</f>
        <v/>
      </c>
      <c r="I510" s="13">
        <f t="array" ref="I510">IF(G510:G632="",0, INDEX(Herbs!A:A,MATCH(G510,Herbs!B:B,0)))</f>
        <v>4</v>
      </c>
      <c r="J510" s="89">
        <f t="array" ref="J510">IF(G510="","", SWITCH(INDEX(Herbs!$A:$A,MATCH(G510,Herbs!$B:$B,0)),1,1,2,3,3,9,4,36,5,180,6,1080,0)*F510)</f>
        <v>180</v>
      </c>
      <c r="K510" s="90" t="str">
        <f t="array" ref="K510">IF(G510="","",INDEX(Herbs!$E:$E,MATCH(G510,Herbs!$B:$B,0)))</f>
        <v>Bodybuilding</v>
      </c>
      <c r="L510" s="86">
        <v>1.0</v>
      </c>
      <c r="M510" s="87" t="s">
        <v>370</v>
      </c>
      <c r="N510" s="88" t="str">
        <f t="array" ref="N510">IF(M510="","",INDEX(Herbs!$J:$J,MATCH(M510,Herbs!$B:$B,0)))</f>
        <v/>
      </c>
      <c r="O510" s="88">
        <f t="array" ref="O510">IF(M510:M632="",0, INDEX(Herbs!A:A,MATCH(M510,Herbs!B:B,0)))</f>
        <v>5</v>
      </c>
      <c r="P510" s="89">
        <f t="array" ref="P510">IF(M510="","", SWITCH(INDEX(Herbs!$A:$A,MATCH(M510,Herbs!$B:$B,0)),1,1,2,3,3,9,4,36,5,180,6,1080,0)*L510)</f>
        <v>180</v>
      </c>
      <c r="Q510" s="90" t="str">
        <f t="array" ref="Q510">IF(M510="","",INDEX(Herbs!$E:$E,MATCH(M510,Herbs!$B:$B,0)))</f>
        <v>Bodybuilding</v>
      </c>
      <c r="R510" s="89"/>
      <c r="S510" s="91"/>
      <c r="T510" s="88" t="str">
        <f t="array" ref="T510">IF(S510="","",INDEX(Herbs!$J:$J,MATCH(S510,Herbs!$B:$B,0)))</f>
        <v/>
      </c>
      <c r="U510" s="88">
        <f t="array" ref="U510">IF(S510:S632="",0, INDEX(Herbs!A:A,MATCH(S510,Herbs!B:B,0)))</f>
        <v>0</v>
      </c>
      <c r="V510" s="89" t="str">
        <f t="array" ref="V510">IF(S510="","", SWITCH(INDEX(Herbs!$A:$A,MATCH(S510,Herbs!$B:$B,0)),1,1,2,3,3,9,4,36,5,180,6,1080,0)*R510)</f>
        <v/>
      </c>
      <c r="W510" s="90" t="str">
        <f t="array" ref="W510">IF(S510="","",INDEX(Herbs!$E:$E,MATCH(S510,Herbs!$B:$B,0)))</f>
        <v/>
      </c>
    </row>
    <row r="511" ht="41.25" customHeight="1">
      <c r="C511" s="75"/>
      <c r="D511" s="85" t="str">
        <f>C508</f>
        <v>Vitality Orb Elixir</v>
      </c>
      <c r="E511" s="73" t="s">
        <v>325</v>
      </c>
      <c r="F511" s="89"/>
      <c r="G511" s="91"/>
      <c r="H511" s="88" t="str">
        <f t="array" ref="H511">IF(G511="","",INDEX(Herbs!$J:$J,MATCH(G511,Herbs!$B:$B,0)))</f>
        <v/>
      </c>
      <c r="I511" s="13">
        <f t="array" ref="I511">IF(G511:G632="",0, INDEX(Herbs!A:A,MATCH(G511,Herbs!B:B,0)))</f>
        <v>0</v>
      </c>
      <c r="J511" s="89" t="str">
        <f t="array" ref="J511">IF(G511="","", SWITCH(INDEX(Herbs!$A:$A,MATCH(G511,Herbs!$B:$B,0)),1,1,2,3,3,9,4,36,5,180,6,1080,0)*F511)</f>
        <v/>
      </c>
      <c r="K511" s="90" t="str">
        <f t="array" ref="K511">IF(G511="","",INDEX(Herbs!$E:$E,MATCH(G511,Herbs!$B:$B,0)))</f>
        <v/>
      </c>
      <c r="L511" s="89"/>
      <c r="M511" s="91"/>
      <c r="N511" s="88" t="str">
        <f t="array" ref="N511">IF(M511="","",INDEX(Herbs!$J:$J,MATCH(M511,Herbs!$B:$B,0)))</f>
        <v/>
      </c>
      <c r="O511" s="88">
        <f t="array" ref="O511">IF(M511:M632="",0, INDEX(Herbs!A:A,MATCH(M511,Herbs!B:B,0)))</f>
        <v>0</v>
      </c>
      <c r="P511" s="89" t="str">
        <f t="array" ref="P511">IF(M511="","", SWITCH(INDEX(Herbs!$A:$A,MATCH(M511,Herbs!$B:$B,0)),1,1,2,3,3,9,4,36,5,180,6,1080,0)*L511)</f>
        <v/>
      </c>
      <c r="Q511" s="90" t="str">
        <f t="array" ref="Q511">IF(M511="","",INDEX(Herbs!$E:$E,MATCH(M511,Herbs!$B:$B,0)))</f>
        <v/>
      </c>
      <c r="R511" s="89"/>
      <c r="S511" s="91"/>
      <c r="T511" s="88" t="str">
        <f t="array" ref="T511">IF(S511="","",INDEX(Herbs!$J:$J,MATCH(S511,Herbs!$B:$B,0)))</f>
        <v/>
      </c>
      <c r="U511" s="88">
        <f t="array" ref="U511">IF(S511:S632="",0, INDEX(Herbs!A:A,MATCH(S511,Herbs!B:B,0)))</f>
        <v>0</v>
      </c>
      <c r="V511" s="89" t="str">
        <f t="array" ref="V511">IF(S511="","", SWITCH(INDEX(Herbs!$A:$A,MATCH(S511,Herbs!$B:$B,0)),1,1,2,3,3,9,4,36,5,180,6,1080,0)*R511)</f>
        <v/>
      </c>
      <c r="W511" s="90" t="str">
        <f t="array" ref="W511">IF(S511="","",INDEX(Herbs!$E:$E,MATCH(S511,Herbs!$B:$B,0)))</f>
        <v/>
      </c>
    </row>
    <row r="512" ht="41.25" customHeight="1">
      <c r="A512" s="92"/>
      <c r="B512" s="92"/>
      <c r="C512" s="93"/>
      <c r="D512" s="94" t="str">
        <f>C508</f>
        <v>Vitality Orb Elixir</v>
      </c>
      <c r="E512" s="95" t="s">
        <v>326</v>
      </c>
      <c r="F512" s="96">
        <v>1.0</v>
      </c>
      <c r="G512" s="97" t="s">
        <v>368</v>
      </c>
      <c r="H512" s="98" t="str">
        <f t="array" ref="H512">IF(G512="","",INDEX(Herbs!$J:$J,MATCH(G512,Herbs!$B:$B,0)))</f>
        <v/>
      </c>
      <c r="I512" s="99">
        <f t="array" ref="I512">IF(G512:G632="",0, INDEX(Herbs!A:A,MATCH(G512,Herbs!B:B,0)))</f>
        <v>5</v>
      </c>
      <c r="J512" s="100">
        <f t="array" ref="J512">IF(G512="","", SWITCH(INDEX(Herbs!$A:$A,MATCH(G512,Herbs!$B:$B,0)),1,1,2,3,3,9,4,36,5,180,6,1080,0)*F512)</f>
        <v>180</v>
      </c>
      <c r="K512" s="101" t="str">
        <f t="array" ref="K512">IF(G512="","",INDEX(Herbs!$G:$G,MATCH(G512,Herbs!$B:$B,0)))</f>
        <v>Balanced</v>
      </c>
      <c r="L512" s="96">
        <v>1.0</v>
      </c>
      <c r="M512" s="97" t="s">
        <v>370</v>
      </c>
      <c r="N512" s="98" t="str">
        <f t="array" ref="N512">IF(M512="","",INDEX(Herbs!$J:$J,MATCH(M512,Herbs!$B:$B,0)))</f>
        <v/>
      </c>
      <c r="O512" s="98">
        <f t="array" ref="O512">IF(M512:M632="",0, INDEX(Herbs!A:A,MATCH(M512,Herbs!B:B,0)))</f>
        <v>5</v>
      </c>
      <c r="P512" s="100">
        <f t="array" ref="P512">IF(M512="","", SWITCH(INDEX(Herbs!$A:$A,MATCH(M512,Herbs!$B:$B,0)),1,1,2,3,3,9,4,36,5,180,6,1080,0)*L512)</f>
        <v>180</v>
      </c>
      <c r="Q512" s="101" t="str">
        <f t="array" ref="Q512">IF(M512="","",INDEX(Herbs!$G:$G,MATCH(M512,Herbs!$B:$B,0)))</f>
        <v>Balanced</v>
      </c>
      <c r="R512" s="100"/>
      <c r="S512" s="97"/>
      <c r="T512" s="98" t="str">
        <f t="array" ref="T512">IF(S512="","",INDEX(Herbs!$J:$J,MATCH(S512,Herbs!$B:$B,0)))</f>
        <v/>
      </c>
      <c r="U512" s="98">
        <f t="array" ref="U512">IF(S512:S632="",0, INDEX(Herbs!A:A,MATCH(S512,Herbs!B:B,0)))</f>
        <v>0</v>
      </c>
      <c r="V512" s="100" t="str">
        <f t="array" ref="V512">IF(S512="","", SWITCH(INDEX(Herbs!$A:$A,MATCH(S512,Herbs!$B:$B,0)),1,1,2,3,3,9,4,36,5,180,6,1080,0)*R512)</f>
        <v/>
      </c>
      <c r="W512" s="101" t="str">
        <f t="array" ref="W512">IF(S512="","",INDEX(Herbs!$G:$G,MATCH(S512,Herbs!$B:$B,0)))</f>
        <v/>
      </c>
    </row>
    <row r="513" ht="41.25" customHeight="1">
      <c r="A513" s="82" t="s">
        <v>286</v>
      </c>
      <c r="B513" s="83">
        <v>6.0</v>
      </c>
      <c r="C513" s="84" t="s">
        <v>292</v>
      </c>
      <c r="D513" s="85" t="str">
        <f>C513</f>
        <v>Divine Vitality Elixir</v>
      </c>
      <c r="E513" s="85" t="s">
        <v>320</v>
      </c>
      <c r="F513" s="86">
        <v>1.0</v>
      </c>
      <c r="G513" s="87" t="s">
        <v>396</v>
      </c>
      <c r="H513" s="88" t="str">
        <f t="array" ref="H513">IF(G513="","",INDEX(Herbs!$J:$J,MATCH(G513,Herbs!$B:$B,0)))</f>
        <v/>
      </c>
      <c r="I513" s="13">
        <f t="array" ref="I513">IF(G513:G632="",0, INDEX(Herbs!A:A,MATCH(G513,Herbs!B:B,0)))</f>
        <v>5</v>
      </c>
      <c r="J513" s="89">
        <f t="array" ref="J513">IF(G513="","", SWITCH(INDEX(Herbs!$A:$A,MATCH(G513,Herbs!$B:$B,0)),1,1,2,3,3,9,4,36,5,180,6,1080,0)*F513)</f>
        <v>180</v>
      </c>
      <c r="K513" s="90" t="str">
        <f t="array" ref="K513">IF(G513="","",INDEX(Herbs!$C:$C,MATCH(G513,Herbs!$B:$B,0)))</f>
        <v>Coalescing</v>
      </c>
      <c r="L513" s="86">
        <v>1.0</v>
      </c>
      <c r="M513" s="87" t="s">
        <v>396</v>
      </c>
      <c r="N513" s="88" t="str">
        <f t="array" ref="N513">IF(M513="","",INDEX(Herbs!$J:$J,MATCH(M513,Herbs!$B:$B,0)))</f>
        <v/>
      </c>
      <c r="O513" s="88">
        <f t="array" ref="O513">IF(M513:M632="",0, INDEX(Herbs!A:A,MATCH(M513,Herbs!B:B,0)))</f>
        <v>5</v>
      </c>
      <c r="P513" s="89">
        <f t="array" ref="P513">IF(M513="","", SWITCH(INDEX(Herbs!$A:$A,MATCH(M513,Herbs!$B:$B,0)),1,1,2,3,3,9,4,36,5,180,6,1080,0)*L513)</f>
        <v>180</v>
      </c>
      <c r="Q513" s="90" t="str">
        <f t="array" ref="Q513">IF(M513="","",INDEX(Herbs!$C:$C,MATCH(M513,Herbs!$B:$B,0)))</f>
        <v>Coalescing</v>
      </c>
      <c r="R513" s="89"/>
      <c r="S513" s="91"/>
      <c r="T513" s="88" t="str">
        <f t="array" ref="T513">IF(S513="","",INDEX(Herbs!$J:$J,MATCH(S513,Herbs!$B:$B,0)))</f>
        <v/>
      </c>
      <c r="U513" s="88">
        <f t="array" ref="U513">IF(S513:S632="",0, INDEX(Herbs!A:A,MATCH(S513,Herbs!B:B,0)))</f>
        <v>0</v>
      </c>
      <c r="V513" s="89" t="str">
        <f t="array" ref="V513">IF(S513="","", SWITCH(INDEX(Herbs!$A:$A,MATCH(S513,Herbs!$B:$B,0)),1,1,2,3,3,9,4,36,5,180,6,1080,0)*R513)</f>
        <v/>
      </c>
      <c r="W513" s="90" t="str">
        <f t="array" ref="W513">IF(S513="","",INDEX(Herbs!$C:$C,MATCH(S513,Herbs!$B:$B,0)))</f>
        <v/>
      </c>
    </row>
    <row r="514" ht="41.25" customHeight="1">
      <c r="C514" s="75"/>
      <c r="D514" s="85" t="str">
        <f>C513</f>
        <v>Divine Vitality Elixir</v>
      </c>
      <c r="E514" s="85" t="s">
        <v>322</v>
      </c>
      <c r="F514" s="89"/>
      <c r="G514" s="91"/>
      <c r="H514" s="88" t="str">
        <f t="array" ref="H514">IF(G514="","",INDEX(Herbs!$J:$J,MATCH(G514,Herbs!$B:$B,0)))</f>
        <v/>
      </c>
      <c r="I514" s="13">
        <f t="array" ref="I514">IF(G514:G632="",0, INDEX(Herbs!A:A,MATCH(G514,Herbs!B:B,0)))</f>
        <v>0</v>
      </c>
      <c r="J514" s="89" t="str">
        <f t="array" ref="J514">IF(G514="","", SWITCH(INDEX(Herbs!$A:$A,MATCH(G514,Herbs!$B:$B,0)),1,1,2,3,3,9,4,36,5,180,6,1080,0)*F514)</f>
        <v/>
      </c>
      <c r="K514" s="90" t="str">
        <f t="array" ref="K514">IF(G514="","",INDEX(Herbs!$C:$C,MATCH(G514,Herbs!$B:$B,0)))</f>
        <v/>
      </c>
      <c r="L514" s="89"/>
      <c r="M514" s="91"/>
      <c r="N514" s="88" t="str">
        <f t="array" ref="N514">IF(M514="","",INDEX(Herbs!$J:$J,MATCH(M514,Herbs!$B:$B,0)))</f>
        <v/>
      </c>
      <c r="O514" s="88">
        <f t="array" ref="O514">IF(M514:M632="",0, INDEX(Herbs!A:A,MATCH(M514,Herbs!B:B,0)))</f>
        <v>0</v>
      </c>
      <c r="P514" s="89" t="str">
        <f t="array" ref="P514">IF(M514="","", SWITCH(INDEX(Herbs!$A:$A,MATCH(M514,Herbs!$B:$B,0)),1,1,2,3,3,9,4,36,5,180,6,1080,0)*L514)</f>
        <v/>
      </c>
      <c r="Q514" s="90" t="str">
        <f t="array" ref="Q514">IF(M514="","",INDEX(Herbs!$C:$C,MATCH(M514,Herbs!$B:$B,0)))</f>
        <v/>
      </c>
      <c r="R514" s="89"/>
      <c r="S514" s="91"/>
      <c r="T514" s="88" t="str">
        <f t="array" ref="T514">IF(S514="","",INDEX(Herbs!$J:$J,MATCH(S514,Herbs!$B:$B,0)))</f>
        <v/>
      </c>
      <c r="U514" s="88">
        <f t="array" ref="U514">IF(S514:S632="",0, INDEX(Herbs!A:A,MATCH(S514,Herbs!B:B,0)))</f>
        <v>0</v>
      </c>
      <c r="V514" s="89" t="str">
        <f t="array" ref="V514">IF(S514="","", SWITCH(INDEX(Herbs!$A:$A,MATCH(S514,Herbs!$B:$B,0)),1,1,2,3,3,9,4,36,5,180,6,1080,0)*R514)</f>
        <v/>
      </c>
      <c r="W514" s="90" t="str">
        <f t="array" ref="W514">IF(S514="","",INDEX(Herbs!$C:$C,MATCH(S514,Herbs!$B:$B,0)))</f>
        <v/>
      </c>
    </row>
    <row r="515" ht="41.25" customHeight="1">
      <c r="C515" s="75"/>
      <c r="D515" s="85" t="str">
        <f>C513</f>
        <v>Divine Vitality Elixir</v>
      </c>
      <c r="E515" s="73" t="s">
        <v>323</v>
      </c>
      <c r="F515" s="86">
        <v>2.0</v>
      </c>
      <c r="G515" s="87" t="s">
        <v>370</v>
      </c>
      <c r="H515" s="88" t="str">
        <f t="array" ref="H515">IF(G515="","",INDEX(Herbs!$J:$J,MATCH(G515,Herbs!$B:$B,0)))</f>
        <v/>
      </c>
      <c r="I515" s="13">
        <f t="array" ref="I515">IF(G515:G632="",0, INDEX(Herbs!A:A,MATCH(G515,Herbs!B:B,0)))</f>
        <v>5</v>
      </c>
      <c r="J515" s="89">
        <f t="array" ref="J515">IF(G515="","", SWITCH(INDEX(Herbs!$A:$A,MATCH(G515,Herbs!$B:$B,0)),1,1,2,3,3,9,4,36,5,180,6,1080,0)*F515)</f>
        <v>360</v>
      </c>
      <c r="K515" s="90" t="str">
        <f t="array" ref="K515">IF(G515="","",INDEX(Herbs!$E:$E,MATCH(G515,Herbs!$B:$B,0)))</f>
        <v>Bodybuilding</v>
      </c>
      <c r="L515" s="86">
        <v>2.0</v>
      </c>
      <c r="M515" s="87" t="s">
        <v>370</v>
      </c>
      <c r="N515" s="88" t="str">
        <f t="array" ref="N515">IF(M515="","",INDEX(Herbs!$J:$J,MATCH(M515,Herbs!$B:$B,0)))</f>
        <v/>
      </c>
      <c r="O515" s="88">
        <f t="array" ref="O515">IF(M515:M632="",0, INDEX(Herbs!A:A,MATCH(M515,Herbs!B:B,0)))</f>
        <v>5</v>
      </c>
      <c r="P515" s="89">
        <f t="array" ref="P515">IF(M515="","", SWITCH(INDEX(Herbs!$A:$A,MATCH(M515,Herbs!$B:$B,0)),1,1,2,3,3,9,4,36,5,180,6,1080,0)*L515)</f>
        <v>360</v>
      </c>
      <c r="Q515" s="90" t="str">
        <f t="array" ref="Q515">IF(M515="","",INDEX(Herbs!$E:$E,MATCH(M515,Herbs!$B:$B,0)))</f>
        <v>Bodybuilding</v>
      </c>
      <c r="R515" s="89"/>
      <c r="S515" s="91"/>
      <c r="T515" s="88" t="str">
        <f t="array" ref="T515">IF(S515="","",INDEX(Herbs!$J:$J,MATCH(S515,Herbs!$B:$B,0)))</f>
        <v/>
      </c>
      <c r="U515" s="88">
        <f t="array" ref="U515">IF(S515:S632="",0, INDEX(Herbs!A:A,MATCH(S515,Herbs!B:B,0)))</f>
        <v>0</v>
      </c>
      <c r="V515" s="89" t="str">
        <f t="array" ref="V515">IF(S515="","", SWITCH(INDEX(Herbs!$A:$A,MATCH(S515,Herbs!$B:$B,0)),1,1,2,3,3,9,4,36,5,180,6,1080,0)*R515)</f>
        <v/>
      </c>
      <c r="W515" s="90" t="str">
        <f t="array" ref="W515">IF(S515="","",INDEX(Herbs!$E:$E,MATCH(S515,Herbs!$B:$B,0)))</f>
        <v/>
      </c>
    </row>
    <row r="516" ht="41.25" customHeight="1">
      <c r="C516" s="75"/>
      <c r="D516" s="85" t="str">
        <f>C513</f>
        <v>Divine Vitality Elixir</v>
      </c>
      <c r="E516" s="73" t="s">
        <v>325</v>
      </c>
      <c r="F516" s="89"/>
      <c r="G516" s="91"/>
      <c r="H516" s="88" t="str">
        <f t="array" ref="H516">IF(G516="","",INDEX(Herbs!$J:$J,MATCH(G516,Herbs!$B:$B,0)))</f>
        <v/>
      </c>
      <c r="I516" s="13">
        <f t="array" ref="I516">IF(G516:G632="",0, INDEX(Herbs!A:A,MATCH(G516,Herbs!B:B,0)))</f>
        <v>0</v>
      </c>
      <c r="J516" s="89" t="str">
        <f t="array" ref="J516">IF(G516="","", SWITCH(INDEX(Herbs!$A:$A,MATCH(G516,Herbs!$B:$B,0)),1,1,2,3,3,9,4,36,5,180,6,1080,0)*F516)</f>
        <v/>
      </c>
      <c r="K516" s="90" t="str">
        <f t="array" ref="K516">IF(G516="","",INDEX(Herbs!$E:$E,MATCH(G516,Herbs!$B:$B,0)))</f>
        <v/>
      </c>
      <c r="L516" s="89"/>
      <c r="M516" s="91"/>
      <c r="N516" s="88" t="str">
        <f t="array" ref="N516">IF(M516="","",INDEX(Herbs!$J:$J,MATCH(M516,Herbs!$B:$B,0)))</f>
        <v/>
      </c>
      <c r="O516" s="88">
        <f t="array" ref="O516">IF(M516:M632="",0, INDEX(Herbs!A:A,MATCH(M516,Herbs!B:B,0)))</f>
        <v>0</v>
      </c>
      <c r="P516" s="89" t="str">
        <f t="array" ref="P516">IF(M516="","", SWITCH(INDEX(Herbs!$A:$A,MATCH(M516,Herbs!$B:$B,0)),1,1,2,3,3,9,4,36,5,180,6,1080,0)*L516)</f>
        <v/>
      </c>
      <c r="Q516" s="90" t="str">
        <f t="array" ref="Q516">IF(M516="","",INDEX(Herbs!$E:$E,MATCH(M516,Herbs!$B:$B,0)))</f>
        <v/>
      </c>
      <c r="R516" s="89"/>
      <c r="S516" s="91"/>
      <c r="T516" s="88" t="str">
        <f t="array" ref="T516">IF(S516="","",INDEX(Herbs!$J:$J,MATCH(S516,Herbs!$B:$B,0)))</f>
        <v/>
      </c>
      <c r="U516" s="88">
        <f t="array" ref="U516">IF(S516:S632="",0, INDEX(Herbs!A:A,MATCH(S516,Herbs!B:B,0)))</f>
        <v>0</v>
      </c>
      <c r="V516" s="89" t="str">
        <f t="array" ref="V516">IF(S516="","", SWITCH(INDEX(Herbs!$A:$A,MATCH(S516,Herbs!$B:$B,0)),1,1,2,3,3,9,4,36,5,180,6,1080,0)*R516)</f>
        <v/>
      </c>
      <c r="W516" s="90" t="str">
        <f t="array" ref="W516">IF(S516="","",INDEX(Herbs!$E:$E,MATCH(S516,Herbs!$B:$B,0)))</f>
        <v/>
      </c>
    </row>
    <row r="517" ht="41.25" customHeight="1">
      <c r="A517" s="92"/>
      <c r="B517" s="92"/>
      <c r="C517" s="93"/>
      <c r="D517" s="94" t="str">
        <f>C513</f>
        <v>Divine Vitality Elixir</v>
      </c>
      <c r="E517" s="95" t="s">
        <v>326</v>
      </c>
      <c r="F517" s="96">
        <v>1.0</v>
      </c>
      <c r="G517" s="97" t="s">
        <v>400</v>
      </c>
      <c r="H517" s="98" t="str">
        <f t="array" ref="H517">IF(G517="","",INDEX(Herbs!$J:$J,MATCH(G517,Herbs!$B:$B,0)))</f>
        <v/>
      </c>
      <c r="I517" s="99">
        <f t="array" ref="I517">IF(G517:G632="",0, INDEX(Herbs!A:A,MATCH(G517,Herbs!B:B,0)))</f>
        <v>5</v>
      </c>
      <c r="J517" s="100">
        <f t="array" ref="J517">IF(G517="","", SWITCH(INDEX(Herbs!$A:$A,MATCH(G517,Herbs!$B:$B,0)),1,1,2,3,3,9,4,36,5,180,6,1080,0)*F517)</f>
        <v>180</v>
      </c>
      <c r="K517" s="101" t="str">
        <f t="array" ref="K517">IF(G517="","",INDEX(Herbs!$G:$G,MATCH(G517,Herbs!$B:$B,0)))</f>
        <v>Cold</v>
      </c>
      <c r="L517" s="96">
        <v>5.0</v>
      </c>
      <c r="M517" s="97" t="s">
        <v>418</v>
      </c>
      <c r="N517" s="98" t="str">
        <f t="array" ref="N517">IF(M517="","",INDEX(Herbs!$J:$J,MATCH(M517,Herbs!$B:$B,0)))</f>
        <v/>
      </c>
      <c r="O517" s="98">
        <f t="array" ref="O517">IF(M517:M632="",0, INDEX(Herbs!A:A,MATCH(M517,Herbs!B:B,0)))</f>
        <v>4</v>
      </c>
      <c r="P517" s="100">
        <f t="array" ref="P517">IF(M517="","", SWITCH(INDEX(Herbs!$A:$A,MATCH(M517,Herbs!$B:$B,0)),1,1,2,3,3,9,4,36,5,180,6,1080,0)*L517)</f>
        <v>180</v>
      </c>
      <c r="Q517" s="101" t="str">
        <f t="array" ref="Q517">IF(M517="","",INDEX(Herbs!$G:$G,MATCH(M517,Herbs!$B:$B,0)))</f>
        <v>Cold</v>
      </c>
      <c r="R517" s="100"/>
      <c r="S517" s="97"/>
      <c r="T517" s="98" t="str">
        <f t="array" ref="T517">IF(S517="","",INDEX(Herbs!$J:$J,MATCH(S517,Herbs!$B:$B,0)))</f>
        <v/>
      </c>
      <c r="U517" s="98">
        <f t="array" ref="U517">IF(S517:S632="",0, INDEX(Herbs!A:A,MATCH(S517,Herbs!B:B,0)))</f>
        <v>0</v>
      </c>
      <c r="V517" s="100" t="str">
        <f t="array" ref="V517">IF(S517="","", SWITCH(INDEX(Herbs!$A:$A,MATCH(S517,Herbs!$B:$B,0)),1,1,2,3,3,9,4,36,5,180,6,1080,0)*R517)</f>
        <v/>
      </c>
      <c r="W517" s="101" t="str">
        <f t="array" ref="W517">IF(S517="","",INDEX(Herbs!$G:$G,MATCH(S517,Herbs!$B:$B,0)))</f>
        <v/>
      </c>
    </row>
    <row r="518" ht="41.25" customHeight="1">
      <c r="A518" s="82" t="s">
        <v>275</v>
      </c>
      <c r="B518" s="83">
        <v>3.0</v>
      </c>
      <c r="C518" s="84" t="s">
        <v>279</v>
      </c>
      <c r="D518" s="85" t="str">
        <f>C518</f>
        <v>Origin Metal Elixir</v>
      </c>
      <c r="E518" s="85" t="s">
        <v>320</v>
      </c>
      <c r="F518" s="86">
        <v>4.0</v>
      </c>
      <c r="G518" s="87" t="s">
        <v>364</v>
      </c>
      <c r="H518" s="88" t="str">
        <f t="array" ref="H518">IF(G518="","",INDEX(Herbs!$J:$J,MATCH(G518,Herbs!$B:$B,0)))</f>
        <v/>
      </c>
      <c r="I518" s="13">
        <f t="array" ref="I518">IF(G518:G632="",0, INDEX(Herbs!A:A,MATCH(G518,Herbs!B:B,0)))</f>
        <v>3</v>
      </c>
      <c r="J518" s="89">
        <f t="array" ref="J518">IF(G518="","", SWITCH(INDEX(Herbs!$A:$A,MATCH(G518,Herbs!$B:$B,0)),1,1,2,3,3,9,4,36,5,180,6,1080,0)*F518)</f>
        <v>36</v>
      </c>
      <c r="K518" s="90" t="str">
        <f t="array" ref="K518">IF(G518="","",INDEX(Herbs!$C:$C,MATCH(G518,Herbs!$B:$B,0)))</f>
        <v>Coalescing</v>
      </c>
      <c r="L518" s="86">
        <v>4.0</v>
      </c>
      <c r="M518" s="87" t="s">
        <v>365</v>
      </c>
      <c r="N518" s="88" t="str">
        <f t="array" ref="N518">IF(M518="","",INDEX(Herbs!$J:$J,MATCH(M518,Herbs!$B:$B,0)))</f>
        <v/>
      </c>
      <c r="O518" s="88">
        <f t="array" ref="O518">IF(M518:M632="",0, INDEX(Herbs!A:A,MATCH(M518,Herbs!B:B,0)))</f>
        <v>3</v>
      </c>
      <c r="P518" s="89">
        <f t="array" ref="P518">IF(M518="","", SWITCH(INDEX(Herbs!$A:$A,MATCH(M518,Herbs!$B:$B,0)),1,1,2,3,3,9,4,36,5,180,6,1080,0)*L518)</f>
        <v>36</v>
      </c>
      <c r="Q518" s="90" t="str">
        <f t="array" ref="Q518">IF(M518="","",INDEX(Herbs!$C:$C,MATCH(M518,Herbs!$B:$B,0)))</f>
        <v>Coalescing</v>
      </c>
      <c r="R518" s="89"/>
      <c r="S518" s="91"/>
      <c r="T518" s="88" t="str">
        <f t="array" ref="T518">IF(S518="","",INDEX(Herbs!$J:$J,MATCH(S518,Herbs!$B:$B,0)))</f>
        <v/>
      </c>
      <c r="U518" s="88">
        <f t="array" ref="U518">IF(S518:S632="",0, INDEX(Herbs!A:A,MATCH(S518,Herbs!B:B,0)))</f>
        <v>0</v>
      </c>
      <c r="V518" s="89" t="str">
        <f t="array" ref="V518">IF(S518="","", SWITCH(INDEX(Herbs!$A:$A,MATCH(S518,Herbs!$B:$B,0)),1,1,2,3,3,9,4,36,5,180,6,1080,0)*R518)</f>
        <v/>
      </c>
      <c r="W518" s="90" t="str">
        <f t="array" ref="W518">IF(S518="","",INDEX(Herbs!$C:$C,MATCH(S518,Herbs!$B:$B,0)))</f>
        <v/>
      </c>
    </row>
    <row r="519" ht="41.25" customHeight="1">
      <c r="C519" s="75"/>
      <c r="D519" s="85" t="str">
        <f>C518</f>
        <v>Origin Metal Elixir</v>
      </c>
      <c r="E519" s="85" t="s">
        <v>322</v>
      </c>
      <c r="F519" s="89"/>
      <c r="G519" s="91"/>
      <c r="H519" s="88" t="str">
        <f t="array" ref="H519">IF(G519="","",INDEX(Herbs!$J:$J,MATCH(G519,Herbs!$B:$B,0)))</f>
        <v/>
      </c>
      <c r="I519" s="13">
        <f t="array" ref="I519">IF(G519:G632="",0, INDEX(Herbs!A:A,MATCH(G519,Herbs!B:B,0)))</f>
        <v>0</v>
      </c>
      <c r="J519" s="89" t="str">
        <f t="array" ref="J519">IF(G519="","", SWITCH(INDEX(Herbs!$A:$A,MATCH(G519,Herbs!$B:$B,0)),1,1,2,3,3,9,4,36,5,180,6,1080,0)*F519)</f>
        <v/>
      </c>
      <c r="K519" s="90" t="str">
        <f t="array" ref="K519">IF(G519="","",INDEX(Herbs!$C:$C,MATCH(G519,Herbs!$B:$B,0)))</f>
        <v/>
      </c>
      <c r="L519" s="89"/>
      <c r="M519" s="91"/>
      <c r="N519" s="88" t="str">
        <f t="array" ref="N519">IF(M519="","",INDEX(Herbs!$J:$J,MATCH(M519,Herbs!$B:$B,0)))</f>
        <v/>
      </c>
      <c r="O519" s="88">
        <f t="array" ref="O519">IF(M519:M632="",0, INDEX(Herbs!A:A,MATCH(M519,Herbs!B:B,0)))</f>
        <v>0</v>
      </c>
      <c r="P519" s="89" t="str">
        <f t="array" ref="P519">IF(M519="","", SWITCH(INDEX(Herbs!$A:$A,MATCH(M519,Herbs!$B:$B,0)),1,1,2,3,3,9,4,36,5,180,6,1080,0)*L519)</f>
        <v/>
      </c>
      <c r="Q519" s="90" t="str">
        <f t="array" ref="Q519">IF(M519="","",INDEX(Herbs!$C:$C,MATCH(M519,Herbs!$B:$B,0)))</f>
        <v/>
      </c>
      <c r="R519" s="89"/>
      <c r="S519" s="91"/>
      <c r="T519" s="88" t="str">
        <f t="array" ref="T519">IF(S519="","",INDEX(Herbs!$J:$J,MATCH(S519,Herbs!$B:$B,0)))</f>
        <v/>
      </c>
      <c r="U519" s="88">
        <f t="array" ref="U519">IF(S519:S632="",0, INDEX(Herbs!A:A,MATCH(S519,Herbs!B:B,0)))</f>
        <v>0</v>
      </c>
      <c r="V519" s="89" t="str">
        <f t="array" ref="V519">IF(S519="","", SWITCH(INDEX(Herbs!$A:$A,MATCH(S519,Herbs!$B:$B,0)),1,1,2,3,3,9,4,36,5,180,6,1080,0)*R519)</f>
        <v/>
      </c>
      <c r="W519" s="90" t="str">
        <f t="array" ref="W519">IF(S519="","",INDEX(Herbs!$C:$C,MATCH(S519,Herbs!$B:$B,0)))</f>
        <v/>
      </c>
    </row>
    <row r="520" ht="41.25" customHeight="1">
      <c r="C520" s="75"/>
      <c r="D520" s="85" t="str">
        <f>C518</f>
        <v>Origin Metal Elixir</v>
      </c>
      <c r="E520" s="73" t="s">
        <v>323</v>
      </c>
      <c r="F520" s="86">
        <v>4.0</v>
      </c>
      <c r="G520" s="87" t="s">
        <v>335</v>
      </c>
      <c r="H520" s="88" t="str">
        <f t="array" ref="H520">IF(G520="","",INDEX(Herbs!$J:$J,MATCH(G520,Herbs!$B:$B,0)))</f>
        <v/>
      </c>
      <c r="I520" s="13">
        <f t="array" ref="I520">IF(G520:G632="",0, INDEX(Herbs!A:A,MATCH(G520,Herbs!B:B,0)))</f>
        <v>3</v>
      </c>
      <c r="J520" s="89">
        <f t="array" ref="J520">IF(G520="","", SWITCH(INDEX(Herbs!$A:$A,MATCH(G520,Herbs!$B:$B,0)),1,1,2,3,3,9,4,36,5,180,6,1080,0)*F520)</f>
        <v>36</v>
      </c>
      <c r="K520" s="90" t="str">
        <f t="array" ref="K520">IF(G520="","",INDEX(Herbs!$E:$E,MATCH(G520,Herbs!$B:$B,0)))</f>
        <v>Metal</v>
      </c>
      <c r="L520" s="86">
        <v>4.0</v>
      </c>
      <c r="M520" s="87" t="s">
        <v>335</v>
      </c>
      <c r="N520" s="88" t="str">
        <f t="array" ref="N520">IF(M520="","",INDEX(Herbs!$J:$J,MATCH(M520,Herbs!$B:$B,0)))</f>
        <v/>
      </c>
      <c r="O520" s="88">
        <f t="array" ref="O520">IF(M520:M632="",0, INDEX(Herbs!A:A,MATCH(M520,Herbs!B:B,0)))</f>
        <v>3</v>
      </c>
      <c r="P520" s="89">
        <f t="array" ref="P520">IF(M520="","", SWITCH(INDEX(Herbs!$A:$A,MATCH(M520,Herbs!$B:$B,0)),1,1,2,3,3,9,4,36,5,180,6,1080,0)*L520)</f>
        <v>36</v>
      </c>
      <c r="Q520" s="90" t="str">
        <f t="array" ref="Q520">IF(M520="","",INDEX(Herbs!$E:$E,MATCH(M520,Herbs!$B:$B,0)))</f>
        <v>Metal</v>
      </c>
      <c r="R520" s="89"/>
      <c r="S520" s="91"/>
      <c r="T520" s="88" t="str">
        <f t="array" ref="T520">IF(S520="","",INDEX(Herbs!$J:$J,MATCH(S520,Herbs!$B:$B,0)))</f>
        <v/>
      </c>
      <c r="U520" s="88">
        <f t="array" ref="U520">IF(S520:S632="",0, INDEX(Herbs!A:A,MATCH(S520,Herbs!B:B,0)))</f>
        <v>0</v>
      </c>
      <c r="V520" s="89" t="str">
        <f t="array" ref="V520">IF(S520="","", SWITCH(INDEX(Herbs!$A:$A,MATCH(S520,Herbs!$B:$B,0)),1,1,2,3,3,9,4,36,5,180,6,1080,0)*R520)</f>
        <v/>
      </c>
      <c r="W520" s="90" t="str">
        <f t="array" ref="W520">IF(S520="","",INDEX(Herbs!$E:$E,MATCH(S520,Herbs!$B:$B,0)))</f>
        <v/>
      </c>
    </row>
    <row r="521" ht="41.25" customHeight="1">
      <c r="C521" s="75"/>
      <c r="D521" s="85" t="str">
        <f>C518</f>
        <v>Origin Metal Elixir</v>
      </c>
      <c r="E521" s="73" t="s">
        <v>325</v>
      </c>
      <c r="F521" s="89"/>
      <c r="G521" s="91"/>
      <c r="H521" s="88" t="str">
        <f t="array" ref="H521">IF(G521="","",INDEX(Herbs!$J:$J,MATCH(G521,Herbs!$B:$B,0)))</f>
        <v/>
      </c>
      <c r="I521" s="13">
        <f t="array" ref="I521">IF(G521:G632="",0, INDEX(Herbs!A:A,MATCH(G521,Herbs!B:B,0)))</f>
        <v>0</v>
      </c>
      <c r="J521" s="89" t="str">
        <f t="array" ref="J521">IF(G521="","", SWITCH(INDEX(Herbs!$A:$A,MATCH(G521,Herbs!$B:$B,0)),1,1,2,3,3,9,4,36,5,180,6,1080,0)*F521)</f>
        <v/>
      </c>
      <c r="K521" s="90" t="str">
        <f t="array" ref="K521">IF(G521="","",INDEX(Herbs!$E:$E,MATCH(G521,Herbs!$B:$B,0)))</f>
        <v/>
      </c>
      <c r="L521" s="89"/>
      <c r="M521" s="91"/>
      <c r="N521" s="88" t="str">
        <f t="array" ref="N521">IF(M521="","",INDEX(Herbs!$J:$J,MATCH(M521,Herbs!$B:$B,0)))</f>
        <v/>
      </c>
      <c r="O521" s="88">
        <f t="array" ref="O521">IF(M521:M632="",0, INDEX(Herbs!A:A,MATCH(M521,Herbs!B:B,0)))</f>
        <v>0</v>
      </c>
      <c r="P521" s="89" t="str">
        <f t="array" ref="P521">IF(M521="","", SWITCH(INDEX(Herbs!$A:$A,MATCH(M521,Herbs!$B:$B,0)),1,1,2,3,3,9,4,36,5,180,6,1080,0)*L521)</f>
        <v/>
      </c>
      <c r="Q521" s="90" t="str">
        <f t="array" ref="Q521">IF(M521="","",INDEX(Herbs!$E:$E,MATCH(M521,Herbs!$B:$B,0)))</f>
        <v/>
      </c>
      <c r="R521" s="89"/>
      <c r="S521" s="91"/>
      <c r="T521" s="88" t="str">
        <f t="array" ref="T521">IF(S521="","",INDEX(Herbs!$J:$J,MATCH(S521,Herbs!$B:$B,0)))</f>
        <v/>
      </c>
      <c r="U521" s="88">
        <f t="array" ref="U521">IF(S521:S632="",0, INDEX(Herbs!A:A,MATCH(S521,Herbs!B:B,0)))</f>
        <v>0</v>
      </c>
      <c r="V521" s="89" t="str">
        <f t="array" ref="V521">IF(S521="","", SWITCH(INDEX(Herbs!$A:$A,MATCH(S521,Herbs!$B:$B,0)),1,1,2,3,3,9,4,36,5,180,6,1080,0)*R521)</f>
        <v/>
      </c>
      <c r="W521" s="90" t="str">
        <f t="array" ref="W521">IF(S521="","",INDEX(Herbs!$E:$E,MATCH(S521,Herbs!$B:$B,0)))</f>
        <v/>
      </c>
    </row>
    <row r="522" ht="41.25" customHeight="1">
      <c r="A522" s="92"/>
      <c r="B522" s="92"/>
      <c r="C522" s="93"/>
      <c r="D522" s="94" t="str">
        <f>C518</f>
        <v>Origin Metal Elixir</v>
      </c>
      <c r="E522" s="95" t="s">
        <v>326</v>
      </c>
      <c r="F522" s="96">
        <v>1.0</v>
      </c>
      <c r="G522" s="97" t="s">
        <v>353</v>
      </c>
      <c r="H522" s="98" t="str">
        <f t="array" ref="H522">IF(G522="","",INDEX(Herbs!$J:$J,MATCH(G522,Herbs!$B:$B,0)))</f>
        <v/>
      </c>
      <c r="I522" s="99">
        <f t="array" ref="I522">IF(G522:G632="",0, INDEX(Herbs!A:A,MATCH(G522,Herbs!B:B,0)))</f>
        <v>3</v>
      </c>
      <c r="J522" s="100">
        <f t="array" ref="J522">IF(G522="","", SWITCH(INDEX(Herbs!$A:$A,MATCH(G522,Herbs!$B:$B,0)),1,1,2,3,3,9,4,36,5,180,6,1080,0)*F522)</f>
        <v>9</v>
      </c>
      <c r="K522" s="101" t="str">
        <f t="array" ref="K522">IF(G522="","",INDEX(Herbs!$G:$G,MATCH(G522,Herbs!$B:$B,0)))</f>
        <v>Cold</v>
      </c>
      <c r="L522" s="96">
        <v>1.0</v>
      </c>
      <c r="M522" s="97" t="s">
        <v>364</v>
      </c>
      <c r="N522" s="98" t="str">
        <f t="array" ref="N522">IF(M522="","",INDEX(Herbs!$J:$J,MATCH(M522,Herbs!$B:$B,0)))</f>
        <v/>
      </c>
      <c r="O522" s="98">
        <f t="array" ref="O522">IF(M522:M632="",0, INDEX(Herbs!A:A,MATCH(M522,Herbs!B:B,0)))</f>
        <v>3</v>
      </c>
      <c r="P522" s="100">
        <f t="array" ref="P522">IF(M522="","", SWITCH(INDEX(Herbs!$A:$A,MATCH(M522,Herbs!$B:$B,0)),1,1,2,3,3,9,4,36,5,180,6,1080,0)*L522)</f>
        <v>9</v>
      </c>
      <c r="Q522" s="101" t="str">
        <f t="array" ref="Q522">IF(M522="","",INDEX(Herbs!$G:$G,MATCH(M522,Herbs!$B:$B,0)))</f>
        <v>Heat</v>
      </c>
      <c r="R522" s="100"/>
      <c r="S522" s="97"/>
      <c r="T522" s="98" t="str">
        <f t="array" ref="T522">IF(S522="","",INDEX(Herbs!$J:$J,MATCH(S522,Herbs!$B:$B,0)))</f>
        <v/>
      </c>
      <c r="U522" s="98">
        <f t="array" ref="U522">IF(S522:S632="",0, INDEX(Herbs!A:A,MATCH(S522,Herbs!B:B,0)))</f>
        <v>0</v>
      </c>
      <c r="V522" s="100" t="str">
        <f t="array" ref="V522">IF(S522="","", SWITCH(INDEX(Herbs!$A:$A,MATCH(S522,Herbs!$B:$B,0)),1,1,2,3,3,9,4,36,5,180,6,1080,0)*R522)</f>
        <v/>
      </c>
      <c r="W522" s="101" t="str">
        <f t="array" ref="W522">IF(S522="","",INDEX(Herbs!$G:$G,MATCH(S522,Herbs!$B:$B,0)))</f>
        <v/>
      </c>
    </row>
    <row r="523" ht="41.25" customHeight="1">
      <c r="A523" s="82" t="s">
        <v>275</v>
      </c>
      <c r="B523" s="83">
        <v>3.0</v>
      </c>
      <c r="C523" s="84" t="s">
        <v>283</v>
      </c>
      <c r="D523" s="85" t="str">
        <f>C523</f>
        <v>Origin Wood Elixir</v>
      </c>
      <c r="E523" s="85" t="s">
        <v>320</v>
      </c>
      <c r="F523" s="86">
        <v>4.0</v>
      </c>
      <c r="G523" s="87" t="s">
        <v>364</v>
      </c>
      <c r="H523" s="88" t="str">
        <f t="array" ref="H523">IF(G523="","",INDEX(Herbs!$J:$J,MATCH(G523,Herbs!$B:$B,0)))</f>
        <v/>
      </c>
      <c r="I523" s="13">
        <f t="array" ref="I523">IF(G523:G632="",0, INDEX(Herbs!A:A,MATCH(G523,Herbs!B:B,0)))</f>
        <v>3</v>
      </c>
      <c r="J523" s="89">
        <f t="array" ref="J523">IF(G523="","", SWITCH(INDEX(Herbs!$A:$A,MATCH(G523,Herbs!$B:$B,0)),1,1,2,3,3,9,4,36,5,180,6,1080,0)*F523)</f>
        <v>36</v>
      </c>
      <c r="K523" s="90" t="str">
        <f t="array" ref="K523">IF(G523="","",INDEX(Herbs!$C:$C,MATCH(G523,Herbs!$B:$B,0)))</f>
        <v>Coalescing</v>
      </c>
      <c r="L523" s="86">
        <v>4.0</v>
      </c>
      <c r="M523" s="87" t="s">
        <v>365</v>
      </c>
      <c r="N523" s="88" t="str">
        <f t="array" ref="N523">IF(M523="","",INDEX(Herbs!$J:$J,MATCH(M523,Herbs!$B:$B,0)))</f>
        <v/>
      </c>
      <c r="O523" s="88">
        <f t="array" ref="O523">IF(M523:M632="",0, INDEX(Herbs!A:A,MATCH(M523,Herbs!B:B,0)))</f>
        <v>3</v>
      </c>
      <c r="P523" s="89">
        <f t="array" ref="P523">IF(M523="","", SWITCH(INDEX(Herbs!$A:$A,MATCH(M523,Herbs!$B:$B,0)),1,1,2,3,3,9,4,36,5,180,6,1080,0)*L523)</f>
        <v>36</v>
      </c>
      <c r="Q523" s="90" t="str">
        <f t="array" ref="Q523">IF(M523="","",INDEX(Herbs!$C:$C,MATCH(M523,Herbs!$B:$B,0)))</f>
        <v>Coalescing</v>
      </c>
      <c r="R523" s="89"/>
      <c r="S523" s="91"/>
      <c r="T523" s="88" t="str">
        <f t="array" ref="T523">IF(S523="","",INDEX(Herbs!$J:$J,MATCH(S523,Herbs!$B:$B,0)))</f>
        <v/>
      </c>
      <c r="U523" s="88">
        <f t="array" ref="U523">IF(S523:S632="",0, INDEX(Herbs!A:A,MATCH(S523,Herbs!B:B,0)))</f>
        <v>0</v>
      </c>
      <c r="V523" s="89" t="str">
        <f t="array" ref="V523">IF(S523="","", SWITCH(INDEX(Herbs!$A:$A,MATCH(S523,Herbs!$B:$B,0)),1,1,2,3,3,9,4,36,5,180,6,1080,0)*R523)</f>
        <v/>
      </c>
      <c r="W523" s="90" t="str">
        <f t="array" ref="W523">IF(S523="","",INDEX(Herbs!$C:$C,MATCH(S523,Herbs!$B:$B,0)))</f>
        <v/>
      </c>
    </row>
    <row r="524" ht="41.25" customHeight="1">
      <c r="C524" s="75"/>
      <c r="D524" s="85" t="str">
        <f>C523</f>
        <v>Origin Wood Elixir</v>
      </c>
      <c r="E524" s="85" t="s">
        <v>322</v>
      </c>
      <c r="F524" s="89"/>
      <c r="G524" s="91"/>
      <c r="H524" s="88" t="str">
        <f t="array" ref="H524">IF(G524="","",INDEX(Herbs!$J:$J,MATCH(G524,Herbs!$B:$B,0)))</f>
        <v/>
      </c>
      <c r="I524" s="13">
        <f t="array" ref="I524">IF(G524:G632="",0, INDEX(Herbs!A:A,MATCH(G524,Herbs!B:B,0)))</f>
        <v>0</v>
      </c>
      <c r="J524" s="89" t="str">
        <f t="array" ref="J524">IF(G524="","", SWITCH(INDEX(Herbs!$A:$A,MATCH(G524,Herbs!$B:$B,0)),1,1,2,3,3,9,4,36,5,180,6,1080,0)*F524)</f>
        <v/>
      </c>
      <c r="K524" s="90" t="str">
        <f t="array" ref="K524">IF(G524="","",INDEX(Herbs!$C:$C,MATCH(G524,Herbs!$B:$B,0)))</f>
        <v/>
      </c>
      <c r="L524" s="89"/>
      <c r="M524" s="91"/>
      <c r="N524" s="88" t="str">
        <f t="array" ref="N524">IF(M524="","",INDEX(Herbs!$J:$J,MATCH(M524,Herbs!$B:$B,0)))</f>
        <v/>
      </c>
      <c r="O524" s="88">
        <f t="array" ref="O524">IF(M524:M632="",0, INDEX(Herbs!A:A,MATCH(M524,Herbs!B:B,0)))</f>
        <v>0</v>
      </c>
      <c r="P524" s="89" t="str">
        <f t="array" ref="P524">IF(M524="","", SWITCH(INDEX(Herbs!$A:$A,MATCH(M524,Herbs!$B:$B,0)),1,1,2,3,3,9,4,36,5,180,6,1080,0)*L524)</f>
        <v/>
      </c>
      <c r="Q524" s="90" t="str">
        <f t="array" ref="Q524">IF(M524="","",INDEX(Herbs!$C:$C,MATCH(M524,Herbs!$B:$B,0)))</f>
        <v/>
      </c>
      <c r="R524" s="89"/>
      <c r="S524" s="91"/>
      <c r="T524" s="88" t="str">
        <f t="array" ref="T524">IF(S524="","",INDEX(Herbs!$J:$J,MATCH(S524,Herbs!$B:$B,0)))</f>
        <v/>
      </c>
      <c r="U524" s="88">
        <f t="array" ref="U524">IF(S524:S632="",0, INDEX(Herbs!A:A,MATCH(S524,Herbs!B:B,0)))</f>
        <v>0</v>
      </c>
      <c r="V524" s="89" t="str">
        <f t="array" ref="V524">IF(S524="","", SWITCH(INDEX(Herbs!$A:$A,MATCH(S524,Herbs!$B:$B,0)),1,1,2,3,3,9,4,36,5,180,6,1080,0)*R524)</f>
        <v/>
      </c>
      <c r="W524" s="90" t="str">
        <f t="array" ref="W524">IF(S524="","",INDEX(Herbs!$C:$C,MATCH(S524,Herbs!$B:$B,0)))</f>
        <v/>
      </c>
    </row>
    <row r="525" ht="41.25" customHeight="1">
      <c r="C525" s="75"/>
      <c r="D525" s="85" t="str">
        <f>C523</f>
        <v>Origin Wood Elixir</v>
      </c>
      <c r="E525" s="73" t="s">
        <v>323</v>
      </c>
      <c r="F525" s="86">
        <v>4.0</v>
      </c>
      <c r="G525" s="87" t="s">
        <v>339</v>
      </c>
      <c r="H525" s="88" t="str">
        <f t="array" ref="H525">IF(G525="","",INDEX(Herbs!$J:$J,MATCH(G525,Herbs!$B:$B,0)))</f>
        <v/>
      </c>
      <c r="I525" s="13">
        <f t="array" ref="I525">IF(G525:G632="",0, INDEX(Herbs!A:A,MATCH(G525,Herbs!B:B,0)))</f>
        <v>3</v>
      </c>
      <c r="J525" s="89">
        <f t="array" ref="J525">IF(G525="","", SWITCH(INDEX(Herbs!$A:$A,MATCH(G525,Herbs!$B:$B,0)),1,1,2,3,3,9,4,36,5,180,6,1080,0)*F525)</f>
        <v>36</v>
      </c>
      <c r="K525" s="90" t="str">
        <f t="array" ref="K525">IF(G525="","",INDEX(Herbs!$E:$E,MATCH(G525,Herbs!$B:$B,0)))</f>
        <v>Wood</v>
      </c>
      <c r="L525" s="86">
        <v>4.0</v>
      </c>
      <c r="M525" s="87" t="s">
        <v>339</v>
      </c>
      <c r="N525" s="88" t="str">
        <f t="array" ref="N525">IF(M525="","",INDEX(Herbs!$J:$J,MATCH(M525,Herbs!$B:$B,0)))</f>
        <v/>
      </c>
      <c r="O525" s="88">
        <f t="array" ref="O525">IF(M525:M632="",0, INDEX(Herbs!A:A,MATCH(M525,Herbs!B:B,0)))</f>
        <v>3</v>
      </c>
      <c r="P525" s="89">
        <f t="array" ref="P525">IF(M525="","", SWITCH(INDEX(Herbs!$A:$A,MATCH(M525,Herbs!$B:$B,0)),1,1,2,3,3,9,4,36,5,180,6,1080,0)*L525)</f>
        <v>36</v>
      </c>
      <c r="Q525" s="90" t="str">
        <f t="array" ref="Q525">IF(M525="","",INDEX(Herbs!$E:$E,MATCH(M525,Herbs!$B:$B,0)))</f>
        <v>Wood</v>
      </c>
      <c r="R525" s="89"/>
      <c r="S525" s="91"/>
      <c r="T525" s="88" t="str">
        <f t="array" ref="T525">IF(S525="","",INDEX(Herbs!$J:$J,MATCH(S525,Herbs!$B:$B,0)))</f>
        <v/>
      </c>
      <c r="U525" s="88">
        <f t="array" ref="U525">IF(S525:S632="",0, INDEX(Herbs!A:A,MATCH(S525,Herbs!B:B,0)))</f>
        <v>0</v>
      </c>
      <c r="V525" s="89" t="str">
        <f t="array" ref="V525">IF(S525="","", SWITCH(INDEX(Herbs!$A:$A,MATCH(S525,Herbs!$B:$B,0)),1,1,2,3,3,9,4,36,5,180,6,1080,0)*R525)</f>
        <v/>
      </c>
      <c r="W525" s="90" t="str">
        <f t="array" ref="W525">IF(S525="","",INDEX(Herbs!$E:$E,MATCH(S525,Herbs!$B:$B,0)))</f>
        <v/>
      </c>
    </row>
    <row r="526" ht="41.25" customHeight="1">
      <c r="C526" s="75"/>
      <c r="D526" s="85" t="str">
        <f>C523</f>
        <v>Origin Wood Elixir</v>
      </c>
      <c r="E526" s="73" t="s">
        <v>325</v>
      </c>
      <c r="F526" s="89"/>
      <c r="G526" s="91"/>
      <c r="H526" s="88" t="str">
        <f t="array" ref="H526">IF(G526="","",INDEX(Herbs!$J:$J,MATCH(G526,Herbs!$B:$B,0)))</f>
        <v/>
      </c>
      <c r="I526" s="13">
        <f t="array" ref="I526">IF(G526:G632="",0, INDEX(Herbs!A:A,MATCH(G526,Herbs!B:B,0)))</f>
        <v>0</v>
      </c>
      <c r="J526" s="89" t="str">
        <f t="array" ref="J526">IF(G526="","", SWITCH(INDEX(Herbs!$A:$A,MATCH(G526,Herbs!$B:$B,0)),1,1,2,3,3,9,4,36,5,180,6,1080,0)*F526)</f>
        <v/>
      </c>
      <c r="K526" s="90" t="str">
        <f t="array" ref="K526">IF(G526="","",INDEX(Herbs!$E:$E,MATCH(G526,Herbs!$B:$B,0)))</f>
        <v/>
      </c>
      <c r="L526" s="89"/>
      <c r="M526" s="91"/>
      <c r="N526" s="88" t="str">
        <f t="array" ref="N526">IF(M526="","",INDEX(Herbs!$J:$J,MATCH(M526,Herbs!$B:$B,0)))</f>
        <v/>
      </c>
      <c r="O526" s="88">
        <f t="array" ref="O526">IF(M526:M632="",0, INDEX(Herbs!A:A,MATCH(M526,Herbs!B:B,0)))</f>
        <v>0</v>
      </c>
      <c r="P526" s="89" t="str">
        <f t="array" ref="P526">IF(M526="","", SWITCH(INDEX(Herbs!$A:$A,MATCH(M526,Herbs!$B:$B,0)),1,1,2,3,3,9,4,36,5,180,6,1080,0)*L526)</f>
        <v/>
      </c>
      <c r="Q526" s="90" t="str">
        <f t="array" ref="Q526">IF(M526="","",INDEX(Herbs!$E:$E,MATCH(M526,Herbs!$B:$B,0)))</f>
        <v/>
      </c>
      <c r="R526" s="89"/>
      <c r="S526" s="91"/>
      <c r="T526" s="88" t="str">
        <f t="array" ref="T526">IF(S526="","",INDEX(Herbs!$J:$J,MATCH(S526,Herbs!$B:$B,0)))</f>
        <v/>
      </c>
      <c r="U526" s="88">
        <f t="array" ref="U526">IF(S526:S632="",0, INDEX(Herbs!A:A,MATCH(S526,Herbs!B:B,0)))</f>
        <v>0</v>
      </c>
      <c r="V526" s="89" t="str">
        <f t="array" ref="V526">IF(S526="","", SWITCH(INDEX(Herbs!$A:$A,MATCH(S526,Herbs!$B:$B,0)),1,1,2,3,3,9,4,36,5,180,6,1080,0)*R526)</f>
        <v/>
      </c>
      <c r="W526" s="90" t="str">
        <f t="array" ref="W526">IF(S526="","",INDEX(Herbs!$E:$E,MATCH(S526,Herbs!$B:$B,0)))</f>
        <v/>
      </c>
    </row>
    <row r="527" ht="41.25" customHeight="1">
      <c r="A527" s="92"/>
      <c r="B527" s="92"/>
      <c r="C527" s="93"/>
      <c r="D527" s="94" t="str">
        <f>C523</f>
        <v>Origin Wood Elixir</v>
      </c>
      <c r="E527" s="95" t="s">
        <v>326</v>
      </c>
      <c r="F527" s="96">
        <v>1.0</v>
      </c>
      <c r="G527" s="97" t="s">
        <v>335</v>
      </c>
      <c r="H527" s="98" t="str">
        <f t="array" ref="H527">IF(G527="","",INDEX(Herbs!$J:$J,MATCH(G527,Herbs!$B:$B,0)))</f>
        <v/>
      </c>
      <c r="I527" s="99">
        <f t="array" ref="I527">IF(G527:G632="",0, INDEX(Herbs!A:A,MATCH(G527,Herbs!B:B,0)))</f>
        <v>3</v>
      </c>
      <c r="J527" s="100">
        <f t="array" ref="J527">IF(G527="","", SWITCH(INDEX(Herbs!$A:$A,MATCH(G527,Herbs!$B:$B,0)),1,1,2,3,3,9,4,36,5,180,6,1080,0)*F527)</f>
        <v>9</v>
      </c>
      <c r="K527" s="101" t="str">
        <f t="array" ref="K527">IF(G527="","",INDEX(Herbs!$G:$G,MATCH(G527,Herbs!$B:$B,0)))</f>
        <v>Balanced</v>
      </c>
      <c r="L527" s="96">
        <v>1.0</v>
      </c>
      <c r="M527" s="97" t="s">
        <v>364</v>
      </c>
      <c r="N527" s="98" t="str">
        <f t="array" ref="N527">IF(M527="","",INDEX(Herbs!$J:$J,MATCH(M527,Herbs!$B:$B,0)))</f>
        <v/>
      </c>
      <c r="O527" s="98">
        <f t="array" ref="O527">IF(M527:M632="",0, INDEX(Herbs!A:A,MATCH(M527,Herbs!B:B,0)))</f>
        <v>3</v>
      </c>
      <c r="P527" s="100">
        <f t="array" ref="P527">IF(M527="","", SWITCH(INDEX(Herbs!$A:$A,MATCH(M527,Herbs!$B:$B,0)),1,1,2,3,3,9,4,36,5,180,6,1080,0)*L527)</f>
        <v>9</v>
      </c>
      <c r="Q527" s="101" t="str">
        <f t="array" ref="Q527">IF(M527="","",INDEX(Herbs!$G:$G,MATCH(M527,Herbs!$B:$B,0)))</f>
        <v>Heat</v>
      </c>
      <c r="R527" s="100"/>
      <c r="S527" s="97"/>
      <c r="T527" s="98" t="str">
        <f t="array" ref="T527">IF(S527="","",INDEX(Herbs!$J:$J,MATCH(S527,Herbs!$B:$B,0)))</f>
        <v/>
      </c>
      <c r="U527" s="98">
        <f t="array" ref="U527">IF(S527:S632="",0, INDEX(Herbs!A:A,MATCH(S527,Herbs!B:B,0)))</f>
        <v>0</v>
      </c>
      <c r="V527" s="100" t="str">
        <f t="array" ref="V527">IF(S527="","", SWITCH(INDEX(Herbs!$A:$A,MATCH(S527,Herbs!$B:$B,0)),1,1,2,3,3,9,4,36,5,180,6,1080,0)*R527)</f>
        <v/>
      </c>
      <c r="W527" s="101" t="str">
        <f t="array" ref="W527">IF(S527="","",INDEX(Herbs!$G:$G,MATCH(S527,Herbs!$B:$B,0)))</f>
        <v/>
      </c>
    </row>
    <row r="528" ht="41.25" customHeight="1">
      <c r="A528" s="82" t="s">
        <v>275</v>
      </c>
      <c r="B528" s="83">
        <v>3.0</v>
      </c>
      <c r="C528" s="84" t="s">
        <v>281</v>
      </c>
      <c r="D528" s="85" t="str">
        <f>C528</f>
        <v>Origin Water Elixir</v>
      </c>
      <c r="E528" s="85" t="s">
        <v>320</v>
      </c>
      <c r="F528" s="86">
        <v>4.0</v>
      </c>
      <c r="G528" s="87" t="s">
        <v>365</v>
      </c>
      <c r="H528" s="88" t="str">
        <f t="array" ref="H528">IF(G528="","",INDEX(Herbs!$J:$J,MATCH(G528,Herbs!$B:$B,0)))</f>
        <v/>
      </c>
      <c r="I528" s="13">
        <f t="array" ref="I528">IF(G528:G632="",0, INDEX(Herbs!A:A,MATCH(G528,Herbs!B:B,0)))</f>
        <v>3</v>
      </c>
      <c r="J528" s="89">
        <f t="array" ref="J528">IF(G528="","", SWITCH(INDEX(Herbs!$A:$A,MATCH(G528,Herbs!$B:$B,0)),1,1,2,3,3,9,4,36,5,180,6,1080,0)*F528)</f>
        <v>36</v>
      </c>
      <c r="K528" s="90" t="str">
        <f t="array" ref="K528">IF(G528="","",INDEX(Herbs!$C:$C,MATCH(G528,Herbs!$B:$B,0)))</f>
        <v>Coalescing</v>
      </c>
      <c r="L528" s="89"/>
      <c r="M528" s="91"/>
      <c r="N528" s="88" t="str">
        <f t="array" ref="N528">IF(M528="","",INDEX(Herbs!$J:$J,MATCH(M528,Herbs!$B:$B,0)))</f>
        <v/>
      </c>
      <c r="O528" s="88">
        <f t="array" ref="O528">IF(M528:M632="",0, INDEX(Herbs!A:A,MATCH(M528,Herbs!B:B,0)))</f>
        <v>0</v>
      </c>
      <c r="P528" s="89" t="str">
        <f t="array" ref="P528">IF(M528="","", SWITCH(INDEX(Herbs!$A:$A,MATCH(M528,Herbs!$B:$B,0)),1,1,2,3,3,9,4,36,5,180,6,1080,0)*L528)</f>
        <v/>
      </c>
      <c r="Q528" s="90" t="str">
        <f t="array" ref="Q528">IF(M528="","",INDEX(Herbs!$C:$C,MATCH(M528,Herbs!$B:$B,0)))</f>
        <v/>
      </c>
      <c r="R528" s="89"/>
      <c r="S528" s="91"/>
      <c r="T528" s="88" t="str">
        <f t="array" ref="T528">IF(S528="","",INDEX(Herbs!$J:$J,MATCH(S528,Herbs!$B:$B,0)))</f>
        <v/>
      </c>
      <c r="U528" s="88">
        <f t="array" ref="U528">IF(S528:S632="",0, INDEX(Herbs!A:A,MATCH(S528,Herbs!B:B,0)))</f>
        <v>0</v>
      </c>
      <c r="V528" s="89" t="str">
        <f t="array" ref="V528">IF(S528="","", SWITCH(INDEX(Herbs!$A:$A,MATCH(S528,Herbs!$B:$B,0)),1,1,2,3,3,9,4,36,5,180,6,1080,0)*R528)</f>
        <v/>
      </c>
      <c r="W528" s="90" t="str">
        <f t="array" ref="W528">IF(S528="","",INDEX(Herbs!$C:$C,MATCH(S528,Herbs!$B:$B,0)))</f>
        <v/>
      </c>
    </row>
    <row r="529" ht="41.25" customHeight="1">
      <c r="C529" s="75"/>
      <c r="D529" s="85" t="str">
        <f>C528</f>
        <v>Origin Water Elixir</v>
      </c>
      <c r="E529" s="85" t="s">
        <v>322</v>
      </c>
      <c r="F529" s="89"/>
      <c r="G529" s="91"/>
      <c r="H529" s="88" t="str">
        <f t="array" ref="H529">IF(G529="","",INDEX(Herbs!$J:$J,MATCH(G529,Herbs!$B:$B,0)))</f>
        <v/>
      </c>
      <c r="I529" s="13">
        <f t="array" ref="I529">IF(G529:G632="",0, INDEX(Herbs!A:A,MATCH(G529,Herbs!B:B,0)))</f>
        <v>0</v>
      </c>
      <c r="J529" s="89" t="str">
        <f t="array" ref="J529">IF(G529="","", SWITCH(INDEX(Herbs!$A:$A,MATCH(G529,Herbs!$B:$B,0)),1,1,2,3,3,9,4,36,5,180,6,1080,0)*F529)</f>
        <v/>
      </c>
      <c r="K529" s="90" t="str">
        <f t="array" ref="K529">IF(G529="","",INDEX(Herbs!$C:$C,MATCH(G529,Herbs!$B:$B,0)))</f>
        <v/>
      </c>
      <c r="L529" s="89"/>
      <c r="M529" s="91"/>
      <c r="N529" s="88" t="str">
        <f t="array" ref="N529">IF(M529="","",INDEX(Herbs!$J:$J,MATCH(M529,Herbs!$B:$B,0)))</f>
        <v/>
      </c>
      <c r="O529" s="88">
        <f t="array" ref="O529">IF(M529:M632="",0, INDEX(Herbs!A:A,MATCH(M529,Herbs!B:B,0)))</f>
        <v>0</v>
      </c>
      <c r="P529" s="89" t="str">
        <f t="array" ref="P529">IF(M529="","", SWITCH(INDEX(Herbs!$A:$A,MATCH(M529,Herbs!$B:$B,0)),1,1,2,3,3,9,4,36,5,180,6,1080,0)*L529)</f>
        <v/>
      </c>
      <c r="Q529" s="90" t="str">
        <f t="array" ref="Q529">IF(M529="","",INDEX(Herbs!$C:$C,MATCH(M529,Herbs!$B:$B,0)))</f>
        <v/>
      </c>
      <c r="R529" s="89"/>
      <c r="S529" s="91"/>
      <c r="T529" s="88" t="str">
        <f t="array" ref="T529">IF(S529="","",INDEX(Herbs!$J:$J,MATCH(S529,Herbs!$B:$B,0)))</f>
        <v/>
      </c>
      <c r="U529" s="88">
        <f t="array" ref="U529">IF(S529:S632="",0, INDEX(Herbs!A:A,MATCH(S529,Herbs!B:B,0)))</f>
        <v>0</v>
      </c>
      <c r="V529" s="89" t="str">
        <f t="array" ref="V529">IF(S529="","", SWITCH(INDEX(Herbs!$A:$A,MATCH(S529,Herbs!$B:$B,0)),1,1,2,3,3,9,4,36,5,180,6,1080,0)*R529)</f>
        <v/>
      </c>
      <c r="W529" s="90" t="str">
        <f t="array" ref="W529">IF(S529="","",INDEX(Herbs!$C:$C,MATCH(S529,Herbs!$B:$B,0)))</f>
        <v/>
      </c>
    </row>
    <row r="530" ht="41.25" customHeight="1">
      <c r="C530" s="75"/>
      <c r="D530" s="85" t="str">
        <f>C528</f>
        <v>Origin Water Elixir</v>
      </c>
      <c r="E530" s="73" t="s">
        <v>323</v>
      </c>
      <c r="F530" s="86">
        <v>4.0</v>
      </c>
      <c r="G530" s="87" t="s">
        <v>337</v>
      </c>
      <c r="H530" s="88" t="str">
        <f t="array" ref="H530">IF(G530="","",INDEX(Herbs!$J:$J,MATCH(G530,Herbs!$B:$B,0)))</f>
        <v/>
      </c>
      <c r="I530" s="13">
        <f t="array" ref="I530">IF(G530:G632="",0, INDEX(Herbs!A:A,MATCH(G530,Herbs!B:B,0)))</f>
        <v>3</v>
      </c>
      <c r="J530" s="89">
        <f t="array" ref="J530">IF(G530="","", SWITCH(INDEX(Herbs!$A:$A,MATCH(G530,Herbs!$B:$B,0)),1,1,2,3,3,9,4,36,5,180,6,1080,0)*F530)</f>
        <v>36</v>
      </c>
      <c r="K530" s="90" t="str">
        <f t="array" ref="K530">IF(G530="","",INDEX(Herbs!$E:$E,MATCH(G530,Herbs!$B:$B,0)))</f>
        <v>Water</v>
      </c>
      <c r="L530" s="89"/>
      <c r="M530" s="91"/>
      <c r="N530" s="88" t="str">
        <f t="array" ref="N530">IF(M530="","",INDEX(Herbs!$J:$J,MATCH(M530,Herbs!$B:$B,0)))</f>
        <v/>
      </c>
      <c r="O530" s="88">
        <f t="array" ref="O530">IF(M530:M632="",0, INDEX(Herbs!A:A,MATCH(M530,Herbs!B:B,0)))</f>
        <v>0</v>
      </c>
      <c r="P530" s="89" t="str">
        <f t="array" ref="P530">IF(M530="","", SWITCH(INDEX(Herbs!$A:$A,MATCH(M530,Herbs!$B:$B,0)),1,1,2,3,3,9,4,36,5,180,6,1080,0)*L530)</f>
        <v/>
      </c>
      <c r="Q530" s="90" t="str">
        <f t="array" ref="Q530">IF(M530="","",INDEX(Herbs!$E:$E,MATCH(M530,Herbs!$B:$B,0)))</f>
        <v/>
      </c>
      <c r="R530" s="89"/>
      <c r="S530" s="91"/>
      <c r="T530" s="88" t="str">
        <f t="array" ref="T530">IF(S530="","",INDEX(Herbs!$J:$J,MATCH(S530,Herbs!$B:$B,0)))</f>
        <v/>
      </c>
      <c r="U530" s="88">
        <f t="array" ref="U530">IF(S530:S632="",0, INDEX(Herbs!A:A,MATCH(S530,Herbs!B:B,0)))</f>
        <v>0</v>
      </c>
      <c r="V530" s="89" t="str">
        <f t="array" ref="V530">IF(S530="","", SWITCH(INDEX(Herbs!$A:$A,MATCH(S530,Herbs!$B:$B,0)),1,1,2,3,3,9,4,36,5,180,6,1080,0)*R530)</f>
        <v/>
      </c>
      <c r="W530" s="90" t="str">
        <f t="array" ref="W530">IF(S530="","",INDEX(Herbs!$E:$E,MATCH(S530,Herbs!$B:$B,0)))</f>
        <v/>
      </c>
    </row>
    <row r="531" ht="41.25" customHeight="1">
      <c r="C531" s="75"/>
      <c r="D531" s="85" t="str">
        <f>C528</f>
        <v>Origin Water Elixir</v>
      </c>
      <c r="E531" s="73" t="s">
        <v>325</v>
      </c>
      <c r="F531" s="89"/>
      <c r="G531" s="91"/>
      <c r="H531" s="88" t="str">
        <f t="array" ref="H531">IF(G531="","",INDEX(Herbs!$J:$J,MATCH(G531,Herbs!$B:$B,0)))</f>
        <v/>
      </c>
      <c r="I531" s="13">
        <f t="array" ref="I531">IF(G531:G632="",0, INDEX(Herbs!A:A,MATCH(G531,Herbs!B:B,0)))</f>
        <v>0</v>
      </c>
      <c r="J531" s="89" t="str">
        <f t="array" ref="J531">IF(G531="","", SWITCH(INDEX(Herbs!$A:$A,MATCH(G531,Herbs!$B:$B,0)),1,1,2,3,3,9,4,36,5,180,6,1080,0)*F531)</f>
        <v/>
      </c>
      <c r="K531" s="90" t="str">
        <f t="array" ref="K531">IF(G531="","",INDEX(Herbs!$E:$E,MATCH(G531,Herbs!$B:$B,0)))</f>
        <v/>
      </c>
      <c r="L531" s="89"/>
      <c r="M531" s="91"/>
      <c r="N531" s="88" t="str">
        <f t="array" ref="N531">IF(M531="","",INDEX(Herbs!$J:$J,MATCH(M531,Herbs!$B:$B,0)))</f>
        <v/>
      </c>
      <c r="O531" s="88">
        <f t="array" ref="O531">IF(M531:M632="",0, INDEX(Herbs!A:A,MATCH(M531,Herbs!B:B,0)))</f>
        <v>0</v>
      </c>
      <c r="P531" s="89" t="str">
        <f t="array" ref="P531">IF(M531="","", SWITCH(INDEX(Herbs!$A:$A,MATCH(M531,Herbs!$B:$B,0)),1,1,2,3,3,9,4,36,5,180,6,1080,0)*L531)</f>
        <v/>
      </c>
      <c r="Q531" s="90" t="str">
        <f t="array" ref="Q531">IF(M531="","",INDEX(Herbs!$E:$E,MATCH(M531,Herbs!$B:$B,0)))</f>
        <v/>
      </c>
      <c r="R531" s="89"/>
      <c r="S531" s="91"/>
      <c r="T531" s="88" t="str">
        <f t="array" ref="T531">IF(S531="","",INDEX(Herbs!$J:$J,MATCH(S531,Herbs!$B:$B,0)))</f>
        <v/>
      </c>
      <c r="U531" s="88">
        <f t="array" ref="U531">IF(S531:S632="",0, INDEX(Herbs!A:A,MATCH(S531,Herbs!B:B,0)))</f>
        <v>0</v>
      </c>
      <c r="V531" s="89" t="str">
        <f t="array" ref="V531">IF(S531="","", SWITCH(INDEX(Herbs!$A:$A,MATCH(S531,Herbs!$B:$B,0)),1,1,2,3,3,9,4,36,5,180,6,1080,0)*R531)</f>
        <v/>
      </c>
      <c r="W531" s="90" t="str">
        <f t="array" ref="W531">IF(S531="","",INDEX(Herbs!$E:$E,MATCH(S531,Herbs!$B:$B,0)))</f>
        <v/>
      </c>
    </row>
    <row r="532" ht="41.25" customHeight="1">
      <c r="A532" s="92"/>
      <c r="B532" s="92"/>
      <c r="C532" s="93"/>
      <c r="D532" s="94" t="str">
        <f>C528</f>
        <v>Origin Water Elixir</v>
      </c>
      <c r="E532" s="95" t="s">
        <v>326</v>
      </c>
      <c r="F532" s="96">
        <v>1.0</v>
      </c>
      <c r="G532" s="97" t="s">
        <v>364</v>
      </c>
      <c r="H532" s="98" t="str">
        <f t="array" ref="H532">IF(G532="","",INDEX(Herbs!$J:$J,MATCH(G532,Herbs!$B:$B,0)))</f>
        <v/>
      </c>
      <c r="I532" s="99">
        <f t="array" ref="I532">IF(G532:G632="",0, INDEX(Herbs!A:A,MATCH(G532,Herbs!B:B,0)))</f>
        <v>3</v>
      </c>
      <c r="J532" s="100">
        <f t="array" ref="J532">IF(G532="","", SWITCH(INDEX(Herbs!$A:$A,MATCH(G532,Herbs!$B:$B,0)),1,1,2,3,3,9,4,36,5,180,6,1080,0)*F532)</f>
        <v>9</v>
      </c>
      <c r="K532" s="101" t="str">
        <f t="array" ref="K532">IF(G532="","",INDEX(Herbs!$G:$G,MATCH(G532,Herbs!$B:$B,0)))</f>
        <v>Heat</v>
      </c>
      <c r="L532" s="100"/>
      <c r="M532" s="97"/>
      <c r="N532" s="98" t="str">
        <f t="array" ref="N532">IF(M532="","",INDEX(Herbs!$J:$J,MATCH(M532,Herbs!$B:$B,0)))</f>
        <v/>
      </c>
      <c r="O532" s="98">
        <f t="array" ref="O532">IF(M532:M632="",0, INDEX(Herbs!A:A,MATCH(M532,Herbs!B:B,0)))</f>
        <v>0</v>
      </c>
      <c r="P532" s="100" t="str">
        <f t="array" ref="P532">IF(M532="","", SWITCH(INDEX(Herbs!$A:$A,MATCH(M532,Herbs!$B:$B,0)),1,1,2,3,3,9,4,36,5,180,6,1080,0)*L532)</f>
        <v/>
      </c>
      <c r="Q532" s="101" t="str">
        <f t="array" ref="Q532">IF(M532="","",INDEX(Herbs!$G:$G,MATCH(M532,Herbs!$B:$B,0)))</f>
        <v/>
      </c>
      <c r="R532" s="100"/>
      <c r="S532" s="97"/>
      <c r="T532" s="98" t="str">
        <f t="array" ref="T532">IF(S532="","",INDEX(Herbs!$J:$J,MATCH(S532,Herbs!$B:$B,0)))</f>
        <v/>
      </c>
      <c r="U532" s="98">
        <f t="array" ref="U532">IF(S532:S632="",0, INDEX(Herbs!A:A,MATCH(S532,Herbs!B:B,0)))</f>
        <v>0</v>
      </c>
      <c r="V532" s="100" t="str">
        <f t="array" ref="V532">IF(S532="","", SWITCH(INDEX(Herbs!$A:$A,MATCH(S532,Herbs!$B:$B,0)),1,1,2,3,3,9,4,36,5,180,6,1080,0)*R532)</f>
        <v/>
      </c>
      <c r="W532" s="101" t="str">
        <f t="array" ref="W532">IF(S532="","",INDEX(Herbs!$G:$G,MATCH(S532,Herbs!$B:$B,0)))</f>
        <v/>
      </c>
    </row>
    <row r="533" ht="41.25" customHeight="1">
      <c r="A533" s="82" t="s">
        <v>275</v>
      </c>
      <c r="B533" s="83">
        <v>3.0</v>
      </c>
      <c r="C533" s="84" t="s">
        <v>277</v>
      </c>
      <c r="D533" s="85" t="str">
        <f>C533</f>
        <v>Origin Fire Elixir</v>
      </c>
      <c r="E533" s="85" t="s">
        <v>320</v>
      </c>
      <c r="F533" s="86">
        <v>4.0</v>
      </c>
      <c r="G533" s="87" t="s">
        <v>364</v>
      </c>
      <c r="H533" s="88" t="str">
        <f t="array" ref="H533">IF(G533="","",INDEX(Herbs!$J:$J,MATCH(G533,Herbs!$B:$B,0)))</f>
        <v/>
      </c>
      <c r="I533" s="13">
        <f t="array" ref="I533">IF(G533:G632="",0, INDEX(Herbs!A:A,MATCH(G533,Herbs!B:B,0)))</f>
        <v>3</v>
      </c>
      <c r="J533" s="89">
        <f t="array" ref="J533">IF(G533="","", SWITCH(INDEX(Herbs!$A:$A,MATCH(G533,Herbs!$B:$B,0)),1,1,2,3,3,9,4,36,5,180,6,1080,0)*F533)</f>
        <v>36</v>
      </c>
      <c r="K533" s="90" t="str">
        <f t="array" ref="K533">IF(G533="","",INDEX(Herbs!$C:$C,MATCH(G533,Herbs!$B:$B,0)))</f>
        <v>Coalescing</v>
      </c>
      <c r="L533" s="89"/>
      <c r="M533" s="91"/>
      <c r="N533" s="88" t="str">
        <f t="array" ref="N533">IF(M533="","",INDEX(Herbs!$J:$J,MATCH(M533,Herbs!$B:$B,0)))</f>
        <v/>
      </c>
      <c r="O533" s="88">
        <f t="array" ref="O533">IF(M533:M632="",0, INDEX(Herbs!A:A,MATCH(M533,Herbs!B:B,0)))</f>
        <v>0</v>
      </c>
      <c r="P533" s="89" t="str">
        <f t="array" ref="P533">IF(M533="","", SWITCH(INDEX(Herbs!$A:$A,MATCH(M533,Herbs!$B:$B,0)),1,1,2,3,3,9,4,36,5,180,6,1080,0)*L533)</f>
        <v/>
      </c>
      <c r="Q533" s="90" t="str">
        <f t="array" ref="Q533">IF(M533="","",INDEX(Herbs!$C:$C,MATCH(M533,Herbs!$B:$B,0)))</f>
        <v/>
      </c>
      <c r="R533" s="89"/>
      <c r="S533" s="91"/>
      <c r="T533" s="88" t="str">
        <f t="array" ref="T533">IF(S533="","",INDEX(Herbs!$J:$J,MATCH(S533,Herbs!$B:$B,0)))</f>
        <v/>
      </c>
      <c r="U533" s="88">
        <f t="array" ref="U533">IF(S533:S632="",0, INDEX(Herbs!A:A,MATCH(S533,Herbs!B:B,0)))</f>
        <v>0</v>
      </c>
      <c r="V533" s="89" t="str">
        <f t="array" ref="V533">IF(S533="","", SWITCH(INDEX(Herbs!$A:$A,MATCH(S533,Herbs!$B:$B,0)),1,1,2,3,3,9,4,36,5,180,6,1080,0)*R533)</f>
        <v/>
      </c>
      <c r="W533" s="90" t="str">
        <f t="array" ref="W533">IF(S533="","",INDEX(Herbs!$C:$C,MATCH(S533,Herbs!$B:$B,0)))</f>
        <v/>
      </c>
    </row>
    <row r="534" ht="41.25" customHeight="1">
      <c r="C534" s="75"/>
      <c r="D534" s="85" t="str">
        <f>C533</f>
        <v>Origin Fire Elixir</v>
      </c>
      <c r="E534" s="85" t="s">
        <v>322</v>
      </c>
      <c r="F534" s="89"/>
      <c r="G534" s="91"/>
      <c r="H534" s="88" t="str">
        <f t="array" ref="H534">IF(G534="","",INDEX(Herbs!$J:$J,MATCH(G534,Herbs!$B:$B,0)))</f>
        <v/>
      </c>
      <c r="I534" s="13">
        <f t="array" ref="I534">IF(G534:G632="",0, INDEX(Herbs!A:A,MATCH(G534,Herbs!B:B,0)))</f>
        <v>0</v>
      </c>
      <c r="J534" s="89" t="str">
        <f t="array" ref="J534">IF(G534="","", SWITCH(INDEX(Herbs!$A:$A,MATCH(G534,Herbs!$B:$B,0)),1,1,2,3,3,9,4,36,5,180,6,1080,0)*F534)</f>
        <v/>
      </c>
      <c r="K534" s="90" t="str">
        <f t="array" ref="K534">IF(G534="","",INDEX(Herbs!$C:$C,MATCH(G534,Herbs!$B:$B,0)))</f>
        <v/>
      </c>
      <c r="L534" s="89"/>
      <c r="M534" s="91"/>
      <c r="N534" s="88" t="str">
        <f t="array" ref="N534">IF(M534="","",INDEX(Herbs!$J:$J,MATCH(M534,Herbs!$B:$B,0)))</f>
        <v/>
      </c>
      <c r="O534" s="88">
        <f t="array" ref="O534">IF(M534:M632="",0, INDEX(Herbs!A:A,MATCH(M534,Herbs!B:B,0)))</f>
        <v>0</v>
      </c>
      <c r="P534" s="89" t="str">
        <f t="array" ref="P534">IF(M534="","", SWITCH(INDEX(Herbs!$A:$A,MATCH(M534,Herbs!$B:$B,0)),1,1,2,3,3,9,4,36,5,180,6,1080,0)*L534)</f>
        <v/>
      </c>
      <c r="Q534" s="90" t="str">
        <f t="array" ref="Q534">IF(M534="","",INDEX(Herbs!$C:$C,MATCH(M534,Herbs!$B:$B,0)))</f>
        <v/>
      </c>
      <c r="R534" s="89"/>
      <c r="S534" s="91"/>
      <c r="T534" s="88" t="str">
        <f t="array" ref="T534">IF(S534="","",INDEX(Herbs!$J:$J,MATCH(S534,Herbs!$B:$B,0)))</f>
        <v/>
      </c>
      <c r="U534" s="88">
        <f t="array" ref="U534">IF(S534:S632="",0, INDEX(Herbs!A:A,MATCH(S534,Herbs!B:B,0)))</f>
        <v>0</v>
      </c>
      <c r="V534" s="89" t="str">
        <f t="array" ref="V534">IF(S534="","", SWITCH(INDEX(Herbs!$A:$A,MATCH(S534,Herbs!$B:$B,0)),1,1,2,3,3,9,4,36,5,180,6,1080,0)*R534)</f>
        <v/>
      </c>
      <c r="W534" s="90" t="str">
        <f t="array" ref="W534">IF(S534="","",INDEX(Herbs!$C:$C,MATCH(S534,Herbs!$B:$B,0)))</f>
        <v/>
      </c>
    </row>
    <row r="535" ht="41.25" customHeight="1">
      <c r="C535" s="75"/>
      <c r="D535" s="85" t="str">
        <f>C533</f>
        <v>Origin Fire Elixir</v>
      </c>
      <c r="E535" s="73" t="s">
        <v>323</v>
      </c>
      <c r="F535" s="86">
        <v>4.0</v>
      </c>
      <c r="G535" s="87" t="s">
        <v>334</v>
      </c>
      <c r="H535" s="88" t="str">
        <f t="array" ref="H535">IF(G535="","",INDEX(Herbs!$J:$J,MATCH(G535,Herbs!$B:$B,0)))</f>
        <v/>
      </c>
      <c r="I535" s="13">
        <f t="array" ref="I535">IF(G535:G632="",0, INDEX(Herbs!A:A,MATCH(G535,Herbs!B:B,0)))</f>
        <v>3</v>
      </c>
      <c r="J535" s="89">
        <f t="array" ref="J535">IF(G535="","", SWITCH(INDEX(Herbs!$A:$A,MATCH(G535,Herbs!$B:$B,0)),1,1,2,3,3,9,4,36,5,180,6,1080,0)*F535)</f>
        <v>36</v>
      </c>
      <c r="K535" s="90" t="str">
        <f t="array" ref="K535">IF(G535="","",INDEX(Herbs!$E:$E,MATCH(G535,Herbs!$B:$B,0)))</f>
        <v>Fire</v>
      </c>
      <c r="L535" s="89"/>
      <c r="M535" s="91"/>
      <c r="N535" s="88" t="str">
        <f t="array" ref="N535">IF(M535="","",INDEX(Herbs!$J:$J,MATCH(M535,Herbs!$B:$B,0)))</f>
        <v/>
      </c>
      <c r="O535" s="88">
        <f t="array" ref="O535">IF(M535:M632="",0, INDEX(Herbs!A:A,MATCH(M535,Herbs!B:B,0)))</f>
        <v>0</v>
      </c>
      <c r="P535" s="89" t="str">
        <f t="array" ref="P535">IF(M535="","", SWITCH(INDEX(Herbs!$A:$A,MATCH(M535,Herbs!$B:$B,0)),1,1,2,3,3,9,4,36,5,180,6,1080,0)*L535)</f>
        <v/>
      </c>
      <c r="Q535" s="90" t="str">
        <f t="array" ref="Q535">IF(M535="","",INDEX(Herbs!$E:$E,MATCH(M535,Herbs!$B:$B,0)))</f>
        <v/>
      </c>
      <c r="R535" s="89"/>
      <c r="S535" s="91"/>
      <c r="T535" s="88" t="str">
        <f t="array" ref="T535">IF(S535="","",INDEX(Herbs!$J:$J,MATCH(S535,Herbs!$B:$B,0)))</f>
        <v/>
      </c>
      <c r="U535" s="88">
        <f t="array" ref="U535">IF(S535:S632="",0, INDEX(Herbs!A:A,MATCH(S535,Herbs!B:B,0)))</f>
        <v>0</v>
      </c>
      <c r="V535" s="89" t="str">
        <f t="array" ref="V535">IF(S535="","", SWITCH(INDEX(Herbs!$A:$A,MATCH(S535,Herbs!$B:$B,0)),1,1,2,3,3,9,4,36,5,180,6,1080,0)*R535)</f>
        <v/>
      </c>
      <c r="W535" s="90" t="str">
        <f t="array" ref="W535">IF(S535="","",INDEX(Herbs!$E:$E,MATCH(S535,Herbs!$B:$B,0)))</f>
        <v/>
      </c>
    </row>
    <row r="536" ht="41.25" customHeight="1">
      <c r="C536" s="75"/>
      <c r="D536" s="85" t="str">
        <f>C533</f>
        <v>Origin Fire Elixir</v>
      </c>
      <c r="E536" s="73" t="s">
        <v>325</v>
      </c>
      <c r="F536" s="89"/>
      <c r="G536" s="91"/>
      <c r="H536" s="88" t="str">
        <f t="array" ref="H536">IF(G536="","",INDEX(Herbs!$J:$J,MATCH(G536,Herbs!$B:$B,0)))</f>
        <v/>
      </c>
      <c r="I536" s="13">
        <f t="array" ref="I536">IF(G536:G632="",0, INDEX(Herbs!A:A,MATCH(G536,Herbs!B:B,0)))</f>
        <v>0</v>
      </c>
      <c r="J536" s="89" t="str">
        <f t="array" ref="J536">IF(G536="","", SWITCH(INDEX(Herbs!$A:$A,MATCH(G536,Herbs!$B:$B,0)),1,1,2,3,3,9,4,36,5,180,6,1080,0)*F536)</f>
        <v/>
      </c>
      <c r="K536" s="90" t="str">
        <f t="array" ref="K536">IF(G536="","",INDEX(Herbs!$E:$E,MATCH(G536,Herbs!$B:$B,0)))</f>
        <v/>
      </c>
      <c r="L536" s="89"/>
      <c r="M536" s="91"/>
      <c r="N536" s="88" t="str">
        <f t="array" ref="N536">IF(M536="","",INDEX(Herbs!$J:$J,MATCH(M536,Herbs!$B:$B,0)))</f>
        <v/>
      </c>
      <c r="O536" s="88">
        <f t="array" ref="O536">IF(M536:M632="",0, INDEX(Herbs!A:A,MATCH(M536,Herbs!B:B,0)))</f>
        <v>0</v>
      </c>
      <c r="P536" s="89" t="str">
        <f t="array" ref="P536">IF(M536="","", SWITCH(INDEX(Herbs!$A:$A,MATCH(M536,Herbs!$B:$B,0)),1,1,2,3,3,9,4,36,5,180,6,1080,0)*L536)</f>
        <v/>
      </c>
      <c r="Q536" s="90" t="str">
        <f t="array" ref="Q536">IF(M536="","",INDEX(Herbs!$E:$E,MATCH(M536,Herbs!$B:$B,0)))</f>
        <v/>
      </c>
      <c r="R536" s="89"/>
      <c r="S536" s="91"/>
      <c r="T536" s="88" t="str">
        <f t="array" ref="T536">IF(S536="","",INDEX(Herbs!$J:$J,MATCH(S536,Herbs!$B:$B,0)))</f>
        <v/>
      </c>
      <c r="U536" s="88">
        <f t="array" ref="U536">IF(S536:S632="",0, INDEX(Herbs!A:A,MATCH(S536,Herbs!B:B,0)))</f>
        <v>0</v>
      </c>
      <c r="V536" s="89" t="str">
        <f t="array" ref="V536">IF(S536="","", SWITCH(INDEX(Herbs!$A:$A,MATCH(S536,Herbs!$B:$B,0)),1,1,2,3,3,9,4,36,5,180,6,1080,0)*R536)</f>
        <v/>
      </c>
      <c r="W536" s="90" t="str">
        <f t="array" ref="W536">IF(S536="","",INDEX(Herbs!$E:$E,MATCH(S536,Herbs!$B:$B,0)))</f>
        <v/>
      </c>
    </row>
    <row r="537" ht="41.25" customHeight="1">
      <c r="A537" s="92"/>
      <c r="B537" s="92"/>
      <c r="C537" s="93"/>
      <c r="D537" s="94" t="str">
        <f>C533</f>
        <v>Origin Fire Elixir</v>
      </c>
      <c r="E537" s="95" t="s">
        <v>326</v>
      </c>
      <c r="F537" s="96">
        <v>1.0</v>
      </c>
      <c r="G537" s="97" t="s">
        <v>416</v>
      </c>
      <c r="H537" s="98" t="str">
        <f t="array" ref="H537">IF(G537="","",INDEX(Herbs!$J:$J,MATCH(G537,Herbs!$B:$B,0)))</f>
        <v/>
      </c>
      <c r="I537" s="99">
        <f t="array" ref="I537">IF(G537:G632="",0, INDEX(Herbs!A:A,MATCH(G537,Herbs!B:B,0)))</f>
        <v>3</v>
      </c>
      <c r="J537" s="100">
        <f t="array" ref="J537">IF(G537="","", SWITCH(INDEX(Herbs!$A:$A,MATCH(G537,Herbs!$B:$B,0)),1,1,2,3,3,9,4,36,5,180,6,1080,0)*F537)</f>
        <v>9</v>
      </c>
      <c r="K537" s="101" t="str">
        <f t="array" ref="K537">IF(G537="","",INDEX(Herbs!$G:$G,MATCH(G537,Herbs!$B:$B,0)))</f>
        <v>Cold</v>
      </c>
      <c r="L537" s="100"/>
      <c r="M537" s="97"/>
      <c r="N537" s="98" t="str">
        <f t="array" ref="N537">IF(M537="","",INDEX(Herbs!$J:$J,MATCH(M537,Herbs!$B:$B,0)))</f>
        <v/>
      </c>
      <c r="O537" s="98">
        <f t="array" ref="O537">IF(M537:M632="",0, INDEX(Herbs!A:A,MATCH(M537,Herbs!B:B,0)))</f>
        <v>0</v>
      </c>
      <c r="P537" s="100" t="str">
        <f t="array" ref="P537">IF(M537="","", SWITCH(INDEX(Herbs!$A:$A,MATCH(M537,Herbs!$B:$B,0)),1,1,2,3,3,9,4,36,5,180,6,1080,0)*L537)</f>
        <v/>
      </c>
      <c r="Q537" s="101" t="str">
        <f t="array" ref="Q537">IF(M537="","",INDEX(Herbs!$G:$G,MATCH(M537,Herbs!$B:$B,0)))</f>
        <v/>
      </c>
      <c r="R537" s="100"/>
      <c r="S537" s="97"/>
      <c r="T537" s="98" t="str">
        <f t="array" ref="T537">IF(S537="","",INDEX(Herbs!$J:$J,MATCH(S537,Herbs!$B:$B,0)))</f>
        <v/>
      </c>
      <c r="U537" s="98">
        <f t="array" ref="U537">IF(S537:S632="",0, INDEX(Herbs!A:A,MATCH(S537,Herbs!B:B,0)))</f>
        <v>0</v>
      </c>
      <c r="V537" s="100" t="str">
        <f t="array" ref="V537">IF(S537="","", SWITCH(INDEX(Herbs!$A:$A,MATCH(S537,Herbs!$B:$B,0)),1,1,2,3,3,9,4,36,5,180,6,1080,0)*R537)</f>
        <v/>
      </c>
      <c r="W537" s="101" t="str">
        <f t="array" ref="W537">IF(S537="","",INDEX(Herbs!$G:$G,MATCH(S537,Herbs!$B:$B,0)))</f>
        <v/>
      </c>
    </row>
    <row r="538" ht="41.25" customHeight="1">
      <c r="A538" s="82" t="s">
        <v>275</v>
      </c>
      <c r="B538" s="83">
        <v>3.0</v>
      </c>
      <c r="C538" s="84" t="s">
        <v>274</v>
      </c>
      <c r="D538" s="85" t="str">
        <f>C538</f>
        <v>Origin Earth Elixir</v>
      </c>
      <c r="E538" s="85" t="s">
        <v>320</v>
      </c>
      <c r="F538" s="86">
        <v>4.0</v>
      </c>
      <c r="G538" s="87" t="s">
        <v>364</v>
      </c>
      <c r="H538" s="88" t="str">
        <f t="array" ref="H538">IF(G538="","",INDEX(Herbs!$J:$J,MATCH(G538,Herbs!$B:$B,0)))</f>
        <v/>
      </c>
      <c r="I538" s="13">
        <f t="array" ref="I538">IF(G538:G632="",0, INDEX(Herbs!A:A,MATCH(G538,Herbs!B:B,0)))</f>
        <v>3</v>
      </c>
      <c r="J538" s="89">
        <f t="array" ref="J538">IF(G538="","", SWITCH(INDEX(Herbs!$A:$A,MATCH(G538,Herbs!$B:$B,0)),1,1,2,3,3,9,4,36,5,180,6,1080,0)*F538)</f>
        <v>36</v>
      </c>
      <c r="K538" s="90" t="str">
        <f t="array" ref="K538">IF(G538="","",INDEX(Herbs!$C:$C,MATCH(G538,Herbs!$B:$B,0)))</f>
        <v>Coalescing</v>
      </c>
      <c r="L538" s="86">
        <v>4.0</v>
      </c>
      <c r="M538" s="87" t="s">
        <v>365</v>
      </c>
      <c r="N538" s="88" t="str">
        <f t="array" ref="N538">IF(M538="","",INDEX(Herbs!$J:$J,MATCH(M538,Herbs!$B:$B,0)))</f>
        <v/>
      </c>
      <c r="O538" s="88">
        <f t="array" ref="O538">IF(M538:M632="",0, INDEX(Herbs!A:A,MATCH(M538,Herbs!B:B,0)))</f>
        <v>3</v>
      </c>
      <c r="P538" s="89">
        <f t="array" ref="P538">IF(M538="","", SWITCH(INDEX(Herbs!$A:$A,MATCH(M538,Herbs!$B:$B,0)),1,1,2,3,3,9,4,36,5,180,6,1080,0)*L538)</f>
        <v>36</v>
      </c>
      <c r="Q538" s="90" t="str">
        <f t="array" ref="Q538">IF(M538="","",INDEX(Herbs!$C:$C,MATCH(M538,Herbs!$B:$B,0)))</f>
        <v>Coalescing</v>
      </c>
      <c r="R538" s="89"/>
      <c r="S538" s="91"/>
      <c r="T538" s="88" t="str">
        <f t="array" ref="T538">IF(S538="","",INDEX(Herbs!$J:$J,MATCH(S538,Herbs!$B:$B,0)))</f>
        <v/>
      </c>
      <c r="U538" s="88">
        <f t="array" ref="U538">IF(S538:S632="",0, INDEX(Herbs!A:A,MATCH(S538,Herbs!B:B,0)))</f>
        <v>0</v>
      </c>
      <c r="V538" s="89" t="str">
        <f t="array" ref="V538">IF(S538="","", SWITCH(INDEX(Herbs!$A:$A,MATCH(S538,Herbs!$B:$B,0)),1,1,2,3,3,9,4,36,5,180,6,1080,0)*R538)</f>
        <v/>
      </c>
      <c r="W538" s="90" t="str">
        <f t="array" ref="W538">IF(S538="","",INDEX(Herbs!$C:$C,MATCH(S538,Herbs!$B:$B,0)))</f>
        <v/>
      </c>
    </row>
    <row r="539" ht="41.25" customHeight="1">
      <c r="C539" s="75"/>
      <c r="D539" s="85" t="str">
        <f>C538</f>
        <v>Origin Earth Elixir</v>
      </c>
      <c r="E539" s="85" t="s">
        <v>322</v>
      </c>
      <c r="F539" s="89"/>
      <c r="G539" s="91"/>
      <c r="H539" s="88" t="str">
        <f t="array" ref="H539">IF(G539="","",INDEX(Herbs!$J:$J,MATCH(G539,Herbs!$B:$B,0)))</f>
        <v/>
      </c>
      <c r="I539" s="13">
        <f t="array" ref="I539">IF(G539:G632="",0, INDEX(Herbs!A:A,MATCH(G539,Herbs!B:B,0)))</f>
        <v>0</v>
      </c>
      <c r="J539" s="89" t="str">
        <f t="array" ref="J539">IF(G539="","", SWITCH(INDEX(Herbs!$A:$A,MATCH(G539,Herbs!$B:$B,0)),1,1,2,3,3,9,4,36,5,180,6,1080,0)*F539)</f>
        <v/>
      </c>
      <c r="K539" s="90" t="str">
        <f t="array" ref="K539">IF(G539="","",INDEX(Herbs!$C:$C,MATCH(G539,Herbs!$B:$B,0)))</f>
        <v/>
      </c>
      <c r="L539" s="89"/>
      <c r="M539" s="91"/>
      <c r="N539" s="88" t="str">
        <f t="array" ref="N539">IF(M539="","",INDEX(Herbs!$J:$J,MATCH(M539,Herbs!$B:$B,0)))</f>
        <v/>
      </c>
      <c r="O539" s="88">
        <f t="array" ref="O539">IF(M539:M632="",0, INDEX(Herbs!A:A,MATCH(M539,Herbs!B:B,0)))</f>
        <v>0</v>
      </c>
      <c r="P539" s="89" t="str">
        <f t="array" ref="P539">IF(M539="","", SWITCH(INDEX(Herbs!$A:$A,MATCH(M539,Herbs!$B:$B,0)),1,1,2,3,3,9,4,36,5,180,6,1080,0)*L539)</f>
        <v/>
      </c>
      <c r="Q539" s="90" t="str">
        <f t="array" ref="Q539">IF(M539="","",INDEX(Herbs!$C:$C,MATCH(M539,Herbs!$B:$B,0)))</f>
        <v/>
      </c>
      <c r="R539" s="89"/>
      <c r="S539" s="91"/>
      <c r="T539" s="88" t="str">
        <f t="array" ref="T539">IF(S539="","",INDEX(Herbs!$J:$J,MATCH(S539,Herbs!$B:$B,0)))</f>
        <v/>
      </c>
      <c r="U539" s="88">
        <f t="array" ref="U539">IF(S539:S632="",0, INDEX(Herbs!A:A,MATCH(S539,Herbs!B:B,0)))</f>
        <v>0</v>
      </c>
      <c r="V539" s="89" t="str">
        <f t="array" ref="V539">IF(S539="","", SWITCH(INDEX(Herbs!$A:$A,MATCH(S539,Herbs!$B:$B,0)),1,1,2,3,3,9,4,36,5,180,6,1080,0)*R539)</f>
        <v/>
      </c>
      <c r="W539" s="90" t="str">
        <f t="array" ref="W539">IF(S539="","",INDEX(Herbs!$C:$C,MATCH(S539,Herbs!$B:$B,0)))</f>
        <v/>
      </c>
    </row>
    <row r="540" ht="41.25" customHeight="1">
      <c r="C540" s="75"/>
      <c r="D540" s="85" t="str">
        <f>C538</f>
        <v>Origin Earth Elixir</v>
      </c>
      <c r="E540" s="73" t="s">
        <v>323</v>
      </c>
      <c r="F540" s="86">
        <v>4.0</v>
      </c>
      <c r="G540" s="87" t="s">
        <v>332</v>
      </c>
      <c r="H540" s="88" t="str">
        <f t="array" ref="H540">IF(G540="","",INDEX(Herbs!$J:$J,MATCH(G540,Herbs!$B:$B,0)))</f>
        <v/>
      </c>
      <c r="I540" s="13">
        <f t="array" ref="I540">IF(G540:G632="",0, INDEX(Herbs!A:A,MATCH(G540,Herbs!B:B,0)))</f>
        <v>3</v>
      </c>
      <c r="J540" s="89">
        <f t="array" ref="J540">IF(G540="","", SWITCH(INDEX(Herbs!$A:$A,MATCH(G540,Herbs!$B:$B,0)),1,1,2,3,3,9,4,36,5,180,6,1080,0)*F540)</f>
        <v>36</v>
      </c>
      <c r="K540" s="90" t="str">
        <f t="array" ref="K540">IF(G540="","",INDEX(Herbs!$E:$E,MATCH(G540,Herbs!$B:$B,0)))</f>
        <v>Earth</v>
      </c>
      <c r="L540" s="86">
        <v>4.0</v>
      </c>
      <c r="M540" s="87" t="s">
        <v>332</v>
      </c>
      <c r="N540" s="88" t="str">
        <f t="array" ref="N540">IF(M540="","",INDEX(Herbs!$J:$J,MATCH(M540,Herbs!$B:$B,0)))</f>
        <v/>
      </c>
      <c r="O540" s="88">
        <f t="array" ref="O540">IF(M540:M632="",0, INDEX(Herbs!A:A,MATCH(M540,Herbs!B:B,0)))</f>
        <v>3</v>
      </c>
      <c r="P540" s="89">
        <f t="array" ref="P540">IF(M540="","", SWITCH(INDEX(Herbs!$A:$A,MATCH(M540,Herbs!$B:$B,0)),1,1,2,3,3,9,4,36,5,180,6,1080,0)*L540)</f>
        <v>36</v>
      </c>
      <c r="Q540" s="90" t="str">
        <f t="array" ref="Q540">IF(M540="","",INDEX(Herbs!$E:$E,MATCH(M540,Herbs!$B:$B,0)))</f>
        <v>Earth</v>
      </c>
      <c r="R540" s="89"/>
      <c r="S540" s="91"/>
      <c r="T540" s="88" t="str">
        <f t="array" ref="T540">IF(S540="","",INDEX(Herbs!$J:$J,MATCH(S540,Herbs!$B:$B,0)))</f>
        <v/>
      </c>
      <c r="U540" s="88">
        <f t="array" ref="U540">IF(S540:S632="",0, INDEX(Herbs!A:A,MATCH(S540,Herbs!B:B,0)))</f>
        <v>0</v>
      </c>
      <c r="V540" s="89" t="str">
        <f t="array" ref="V540">IF(S540="","", SWITCH(INDEX(Herbs!$A:$A,MATCH(S540,Herbs!$B:$B,0)),1,1,2,3,3,9,4,36,5,180,6,1080,0)*R540)</f>
        <v/>
      </c>
      <c r="W540" s="90" t="str">
        <f t="array" ref="W540">IF(S540="","",INDEX(Herbs!$E:$E,MATCH(S540,Herbs!$B:$B,0)))</f>
        <v/>
      </c>
    </row>
    <row r="541" ht="41.25" customHeight="1">
      <c r="C541" s="75"/>
      <c r="D541" s="85" t="str">
        <f>C538</f>
        <v>Origin Earth Elixir</v>
      </c>
      <c r="E541" s="73" t="s">
        <v>325</v>
      </c>
      <c r="F541" s="89"/>
      <c r="G541" s="91"/>
      <c r="H541" s="88" t="str">
        <f t="array" ref="H541">IF(G541="","",INDEX(Herbs!$J:$J,MATCH(G541,Herbs!$B:$B,0)))</f>
        <v/>
      </c>
      <c r="I541" s="13">
        <f t="array" ref="I541">IF(G541:G632="",0, INDEX(Herbs!A:A,MATCH(G541,Herbs!B:B,0)))</f>
        <v>0</v>
      </c>
      <c r="J541" s="89" t="str">
        <f t="array" ref="J541">IF(G541="","", SWITCH(INDEX(Herbs!$A:$A,MATCH(G541,Herbs!$B:$B,0)),1,1,2,3,3,9,4,36,5,180,6,1080,0)*F541)</f>
        <v/>
      </c>
      <c r="K541" s="90" t="str">
        <f t="array" ref="K541">IF(G541="","",INDEX(Herbs!$E:$E,MATCH(G541,Herbs!$B:$B,0)))</f>
        <v/>
      </c>
      <c r="L541" s="89"/>
      <c r="M541" s="91"/>
      <c r="N541" s="88" t="str">
        <f t="array" ref="N541">IF(M541="","",INDEX(Herbs!$J:$J,MATCH(M541,Herbs!$B:$B,0)))</f>
        <v/>
      </c>
      <c r="O541" s="88">
        <f t="array" ref="O541">IF(M541:M632="",0, INDEX(Herbs!A:A,MATCH(M541,Herbs!B:B,0)))</f>
        <v>0</v>
      </c>
      <c r="P541" s="89" t="str">
        <f t="array" ref="P541">IF(M541="","", SWITCH(INDEX(Herbs!$A:$A,MATCH(M541,Herbs!$B:$B,0)),1,1,2,3,3,9,4,36,5,180,6,1080,0)*L541)</f>
        <v/>
      </c>
      <c r="Q541" s="90" t="str">
        <f t="array" ref="Q541">IF(M541="","",INDEX(Herbs!$E:$E,MATCH(M541,Herbs!$B:$B,0)))</f>
        <v/>
      </c>
      <c r="R541" s="89"/>
      <c r="S541" s="91"/>
      <c r="T541" s="88" t="str">
        <f t="array" ref="T541">IF(S541="","",INDEX(Herbs!$J:$J,MATCH(S541,Herbs!$B:$B,0)))</f>
        <v/>
      </c>
      <c r="U541" s="88">
        <f t="array" ref="U541">IF(S541:S632="",0, INDEX(Herbs!A:A,MATCH(S541,Herbs!B:B,0)))</f>
        <v>0</v>
      </c>
      <c r="V541" s="89" t="str">
        <f t="array" ref="V541">IF(S541="","", SWITCH(INDEX(Herbs!$A:$A,MATCH(S541,Herbs!$B:$B,0)),1,1,2,3,3,9,4,36,5,180,6,1080,0)*R541)</f>
        <v/>
      </c>
      <c r="W541" s="90" t="str">
        <f t="array" ref="W541">IF(S541="","",INDEX(Herbs!$E:$E,MATCH(S541,Herbs!$B:$B,0)))</f>
        <v/>
      </c>
    </row>
    <row r="542" ht="41.25" customHeight="1">
      <c r="A542" s="92"/>
      <c r="B542" s="92"/>
      <c r="C542" s="93"/>
      <c r="D542" s="94" t="str">
        <f>C538</f>
        <v>Origin Earth Elixir</v>
      </c>
      <c r="E542" s="95" t="s">
        <v>326</v>
      </c>
      <c r="F542" s="96">
        <v>1.0</v>
      </c>
      <c r="G542" s="97" t="s">
        <v>335</v>
      </c>
      <c r="H542" s="98" t="str">
        <f t="array" ref="H542">IF(G542="","",INDEX(Herbs!$J:$J,MATCH(G542,Herbs!$B:$B,0)))</f>
        <v/>
      </c>
      <c r="I542" s="99">
        <f t="array" ref="I542">IF(G542:G632="",0, INDEX(Herbs!A:A,MATCH(G542,Herbs!B:B,0)))</f>
        <v>3</v>
      </c>
      <c r="J542" s="100">
        <f t="array" ref="J542">IF(G542="","", SWITCH(INDEX(Herbs!$A:$A,MATCH(G542,Herbs!$B:$B,0)),1,1,2,3,3,9,4,36,5,180,6,1080,0)*F542)</f>
        <v>9</v>
      </c>
      <c r="K542" s="101" t="str">
        <f t="array" ref="K542">IF(G542="","",INDEX(Herbs!$G:$G,MATCH(G542,Herbs!$B:$B,0)))</f>
        <v>Balanced</v>
      </c>
      <c r="L542" s="96">
        <v>1.0</v>
      </c>
      <c r="M542" s="97" t="s">
        <v>364</v>
      </c>
      <c r="N542" s="98" t="str">
        <f t="array" ref="N542">IF(M542="","",INDEX(Herbs!$J:$J,MATCH(M542,Herbs!$B:$B,0)))</f>
        <v/>
      </c>
      <c r="O542" s="98">
        <f t="array" ref="O542">IF(M542:M632="",0, INDEX(Herbs!A:A,MATCH(M542,Herbs!B:B,0)))</f>
        <v>3</v>
      </c>
      <c r="P542" s="100">
        <f t="array" ref="P542">IF(M542="","", SWITCH(INDEX(Herbs!$A:$A,MATCH(M542,Herbs!$B:$B,0)),1,1,2,3,3,9,4,36,5,180,6,1080,0)*L542)</f>
        <v>9</v>
      </c>
      <c r="Q542" s="101" t="str">
        <f t="array" ref="Q542">IF(M542="","",INDEX(Herbs!$G:$G,MATCH(M542,Herbs!$B:$B,0)))</f>
        <v>Heat</v>
      </c>
      <c r="R542" s="100"/>
      <c r="S542" s="97"/>
      <c r="T542" s="98" t="str">
        <f t="array" ref="T542">IF(S542="","",INDEX(Herbs!$J:$J,MATCH(S542,Herbs!$B:$B,0)))</f>
        <v/>
      </c>
      <c r="U542" s="98">
        <f t="array" ref="U542">IF(S542:S632="",0, INDEX(Herbs!A:A,MATCH(S542,Herbs!B:B,0)))</f>
        <v>0</v>
      </c>
      <c r="V542" s="100" t="str">
        <f t="array" ref="V542">IF(S542="","", SWITCH(INDEX(Herbs!$A:$A,MATCH(S542,Herbs!$B:$B,0)),1,1,2,3,3,9,4,36,5,180,6,1080,0)*R542)</f>
        <v/>
      </c>
      <c r="W542" s="101" t="str">
        <f t="array" ref="W542">IF(S542="","",INDEX(Herbs!$G:$G,MATCH(S542,Herbs!$B:$B,0)))</f>
        <v/>
      </c>
    </row>
    <row r="543" ht="41.25" customHeight="1">
      <c r="A543" s="82" t="s">
        <v>166</v>
      </c>
      <c r="B543" s="83">
        <v>5.0</v>
      </c>
      <c r="C543" s="84" t="s">
        <v>172</v>
      </c>
      <c r="D543" s="85" t="str">
        <f>C543</f>
        <v>Metal Dao Elixir</v>
      </c>
      <c r="E543" s="85" t="s">
        <v>320</v>
      </c>
      <c r="F543" s="86">
        <v>1.0</v>
      </c>
      <c r="G543" s="87" t="s">
        <v>392</v>
      </c>
      <c r="H543" s="88" t="str">
        <f t="array" ref="H543">IF(G543="","",INDEX(Herbs!$J:$J,MATCH(G543,Herbs!$B:$B,0)))</f>
        <v/>
      </c>
      <c r="I543" s="13">
        <f t="array" ref="I543">IF(G543:G632="",0, INDEX(Herbs!A:A,MATCH(G543,Herbs!B:B,0)))</f>
        <v>5</v>
      </c>
      <c r="J543" s="89">
        <f t="array" ref="J543">IF(G543="","", SWITCH(INDEX(Herbs!$A:$A,MATCH(G543,Herbs!$B:$B,0)),1,1,2,3,3,9,4,36,5,180,6,1080,0)*F543)</f>
        <v>180</v>
      </c>
      <c r="K543" s="90" t="str">
        <f t="array" ref="K543">IF(G543="","",INDEX(Herbs!$C:$C,MATCH(G543,Herbs!$B:$B,0)))</f>
        <v>Coalescing</v>
      </c>
      <c r="L543" s="89"/>
      <c r="M543" s="91"/>
      <c r="N543" s="88" t="str">
        <f t="array" ref="N543">IF(M543="","",INDEX(Herbs!$J:$J,MATCH(M543,Herbs!$B:$B,0)))</f>
        <v/>
      </c>
      <c r="O543" s="88">
        <f t="array" ref="O543">IF(M543:M632="",0, INDEX(Herbs!A:A,MATCH(M543,Herbs!B:B,0)))</f>
        <v>0</v>
      </c>
      <c r="P543" s="89" t="str">
        <f t="array" ref="P543">IF(M543="","", SWITCH(INDEX(Herbs!$A:$A,MATCH(M543,Herbs!$B:$B,0)),1,1,2,3,3,9,4,36,5,180,6,1080,0)*L543)</f>
        <v/>
      </c>
      <c r="Q543" s="90" t="str">
        <f t="array" ref="Q543">IF(M543="","",INDEX(Herbs!$C:$C,MATCH(M543,Herbs!$B:$B,0)))</f>
        <v/>
      </c>
      <c r="R543" s="89"/>
      <c r="S543" s="91"/>
      <c r="T543" s="88" t="str">
        <f t="array" ref="T543">IF(S543="","",INDEX(Herbs!$J:$J,MATCH(S543,Herbs!$B:$B,0)))</f>
        <v/>
      </c>
      <c r="U543" s="88">
        <f t="array" ref="U543">IF(S543:S632="",0, INDEX(Herbs!A:A,MATCH(S543,Herbs!B:B,0)))</f>
        <v>0</v>
      </c>
      <c r="V543" s="89" t="str">
        <f t="array" ref="V543">IF(S543="","", SWITCH(INDEX(Herbs!$A:$A,MATCH(S543,Herbs!$B:$B,0)),1,1,2,3,3,9,4,36,5,180,6,1080,0)*R543)</f>
        <v/>
      </c>
      <c r="W543" s="90" t="str">
        <f t="array" ref="W543">IF(S543="","",INDEX(Herbs!$C:$C,MATCH(S543,Herbs!$B:$B,0)))</f>
        <v/>
      </c>
    </row>
    <row r="544" ht="41.25" customHeight="1">
      <c r="C544" s="75"/>
      <c r="D544" s="85" t="str">
        <f>C543</f>
        <v>Metal Dao Elixir</v>
      </c>
      <c r="E544" s="85" t="s">
        <v>322</v>
      </c>
      <c r="F544" s="89"/>
      <c r="G544" s="91"/>
      <c r="H544" s="88" t="str">
        <f t="array" ref="H544">IF(G544="","",INDEX(Herbs!$J:$J,MATCH(G544,Herbs!$B:$B,0)))</f>
        <v/>
      </c>
      <c r="I544" s="13">
        <f t="array" ref="I544">IF(G544:G632="",0, INDEX(Herbs!A:A,MATCH(G544,Herbs!B:B,0)))</f>
        <v>0</v>
      </c>
      <c r="J544" s="89" t="str">
        <f t="array" ref="J544">IF(G544="","", SWITCH(INDEX(Herbs!$A:$A,MATCH(G544,Herbs!$B:$B,0)),1,1,2,3,3,9,4,36,5,180,6,1080,0)*F544)</f>
        <v/>
      </c>
      <c r="K544" s="90" t="str">
        <f t="array" ref="K544">IF(G544="","",INDEX(Herbs!$C:$C,MATCH(G544,Herbs!$B:$B,0)))</f>
        <v/>
      </c>
      <c r="L544" s="89"/>
      <c r="M544" s="91"/>
      <c r="N544" s="88" t="str">
        <f t="array" ref="N544">IF(M544="","",INDEX(Herbs!$J:$J,MATCH(M544,Herbs!$B:$B,0)))</f>
        <v/>
      </c>
      <c r="O544" s="88">
        <f t="array" ref="O544">IF(M544:M632="",0, INDEX(Herbs!A:A,MATCH(M544,Herbs!B:B,0)))</f>
        <v>0</v>
      </c>
      <c r="P544" s="89" t="str">
        <f t="array" ref="P544">IF(M544="","", SWITCH(INDEX(Herbs!$A:$A,MATCH(M544,Herbs!$B:$B,0)),1,1,2,3,3,9,4,36,5,180,6,1080,0)*L544)</f>
        <v/>
      </c>
      <c r="Q544" s="90" t="str">
        <f t="array" ref="Q544">IF(M544="","",INDEX(Herbs!$C:$C,MATCH(M544,Herbs!$B:$B,0)))</f>
        <v/>
      </c>
      <c r="R544" s="89"/>
      <c r="S544" s="91"/>
      <c r="T544" s="88" t="str">
        <f t="array" ref="T544">IF(S544="","",INDEX(Herbs!$J:$J,MATCH(S544,Herbs!$B:$B,0)))</f>
        <v/>
      </c>
      <c r="U544" s="88">
        <f t="array" ref="U544">IF(S544:S632="",0, INDEX(Herbs!A:A,MATCH(S544,Herbs!B:B,0)))</f>
        <v>0</v>
      </c>
      <c r="V544" s="89" t="str">
        <f t="array" ref="V544">IF(S544="","", SWITCH(INDEX(Herbs!$A:$A,MATCH(S544,Herbs!$B:$B,0)),1,1,2,3,3,9,4,36,5,180,6,1080,0)*R544)</f>
        <v/>
      </c>
      <c r="W544" s="90" t="str">
        <f t="array" ref="W544">IF(S544="","",INDEX(Herbs!$C:$C,MATCH(S544,Herbs!$B:$B,0)))</f>
        <v/>
      </c>
    </row>
    <row r="545" ht="41.25" customHeight="1">
      <c r="C545" s="75"/>
      <c r="D545" s="85" t="str">
        <f>C543</f>
        <v>Metal Dao Elixir</v>
      </c>
      <c r="E545" s="73" t="s">
        <v>323</v>
      </c>
      <c r="F545" s="86">
        <v>3.0</v>
      </c>
      <c r="G545" s="87" t="s">
        <v>397</v>
      </c>
      <c r="H545" s="88" t="str">
        <f t="array" ref="H545">IF(G545="","",INDEX(Herbs!$J:$J,MATCH(G545,Herbs!$B:$B,0)))</f>
        <v/>
      </c>
      <c r="I545" s="13">
        <f t="array" ref="I545">IF(G545:G632="",0, INDEX(Herbs!A:A,MATCH(G545,Herbs!B:B,0)))</f>
        <v>5</v>
      </c>
      <c r="J545" s="89">
        <f t="array" ref="J545">IF(G545="","", SWITCH(INDEX(Herbs!$A:$A,MATCH(G545,Herbs!$B:$B,0)),1,1,2,3,3,9,4,36,5,180,6,1080,0)*F545)</f>
        <v>540</v>
      </c>
      <c r="K545" s="90" t="str">
        <f t="array" ref="K545">IF(G545="","",INDEX(Herbs!$E:$E,MATCH(G545,Herbs!$B:$B,0)))</f>
        <v>Metal</v>
      </c>
      <c r="L545" s="89"/>
      <c r="M545" s="91"/>
      <c r="N545" s="88" t="str">
        <f t="array" ref="N545">IF(M545="","",INDEX(Herbs!$J:$J,MATCH(M545,Herbs!$B:$B,0)))</f>
        <v/>
      </c>
      <c r="O545" s="88">
        <f t="array" ref="O545">IF(M545:M632="",0, INDEX(Herbs!A:A,MATCH(M545,Herbs!B:B,0)))</f>
        <v>0</v>
      </c>
      <c r="P545" s="89" t="str">
        <f t="array" ref="P545">IF(M545="","", SWITCH(INDEX(Herbs!$A:$A,MATCH(M545,Herbs!$B:$B,0)),1,1,2,3,3,9,4,36,5,180,6,1080,0)*L545)</f>
        <v/>
      </c>
      <c r="Q545" s="90" t="str">
        <f t="array" ref="Q545">IF(M545="","",INDEX(Herbs!$E:$E,MATCH(M545,Herbs!$B:$B,0)))</f>
        <v/>
      </c>
      <c r="R545" s="89"/>
      <c r="S545" s="91"/>
      <c r="T545" s="88" t="str">
        <f t="array" ref="T545">IF(S545="","",INDEX(Herbs!$J:$J,MATCH(S545,Herbs!$B:$B,0)))</f>
        <v/>
      </c>
      <c r="U545" s="88">
        <f t="array" ref="U545">IF(S545:S632="",0, INDEX(Herbs!A:A,MATCH(S545,Herbs!B:B,0)))</f>
        <v>0</v>
      </c>
      <c r="V545" s="89" t="str">
        <f t="array" ref="V545">IF(S545="","", SWITCH(INDEX(Herbs!$A:$A,MATCH(S545,Herbs!$B:$B,0)),1,1,2,3,3,9,4,36,5,180,6,1080,0)*R545)</f>
        <v/>
      </c>
      <c r="W545" s="90" t="str">
        <f t="array" ref="W545">IF(S545="","",INDEX(Herbs!$E:$E,MATCH(S545,Herbs!$B:$B,0)))</f>
        <v/>
      </c>
    </row>
    <row r="546" ht="41.25" customHeight="1">
      <c r="C546" s="75"/>
      <c r="D546" s="85" t="str">
        <f>C543</f>
        <v>Metal Dao Elixir</v>
      </c>
      <c r="E546" s="73" t="s">
        <v>325</v>
      </c>
      <c r="F546" s="86">
        <v>1.0</v>
      </c>
      <c r="G546" s="87" t="s">
        <v>395</v>
      </c>
      <c r="H546" s="88" t="str">
        <f t="array" ref="H546">IF(G546="","",INDEX(Herbs!$J:$J,MATCH(G546,Herbs!$B:$B,0)))</f>
        <v/>
      </c>
      <c r="I546" s="13">
        <f t="array" ref="I546">IF(G546:G632="",0, INDEX(Herbs!A:A,MATCH(G546,Herbs!B:B,0)))</f>
        <v>5</v>
      </c>
      <c r="J546" s="89">
        <f t="array" ref="J546">IF(G546="","", SWITCH(INDEX(Herbs!$A:$A,MATCH(G546,Herbs!$B:$B,0)),1,1,2,3,3,9,4,36,5,180,6,1080,0)*F546)</f>
        <v>180</v>
      </c>
      <c r="K546" s="90" t="str">
        <f t="array" ref="K546">IF(G546="","",INDEX(Herbs!$E:$E,MATCH(G546,Herbs!$B:$B,0)))</f>
        <v>Dao Presence</v>
      </c>
      <c r="L546" s="89"/>
      <c r="M546" s="91"/>
      <c r="N546" s="88" t="str">
        <f t="array" ref="N546">IF(M546="","",INDEX(Herbs!$J:$J,MATCH(M546,Herbs!$B:$B,0)))</f>
        <v/>
      </c>
      <c r="O546" s="88">
        <f t="array" ref="O546">IF(M546:M632="",0, INDEX(Herbs!A:A,MATCH(M546,Herbs!B:B,0)))</f>
        <v>0</v>
      </c>
      <c r="P546" s="89" t="str">
        <f t="array" ref="P546">IF(M546="","", SWITCH(INDEX(Herbs!$A:$A,MATCH(M546,Herbs!$B:$B,0)),1,1,2,3,3,9,4,36,5,180,6,1080,0)*L546)</f>
        <v/>
      </c>
      <c r="Q546" s="90" t="str">
        <f t="array" ref="Q546">IF(M546="","",INDEX(Herbs!$E:$E,MATCH(M546,Herbs!$B:$B,0)))</f>
        <v/>
      </c>
      <c r="R546" s="89"/>
      <c r="S546" s="91"/>
      <c r="T546" s="88" t="str">
        <f t="array" ref="T546">IF(S546="","",INDEX(Herbs!$J:$J,MATCH(S546,Herbs!$B:$B,0)))</f>
        <v/>
      </c>
      <c r="U546" s="88">
        <f t="array" ref="U546">IF(S546:S632="",0, INDEX(Herbs!A:A,MATCH(S546,Herbs!B:B,0)))</f>
        <v>0</v>
      </c>
      <c r="V546" s="89" t="str">
        <f t="array" ref="V546">IF(S546="","", SWITCH(INDEX(Herbs!$A:$A,MATCH(S546,Herbs!$B:$B,0)),1,1,2,3,3,9,4,36,5,180,6,1080,0)*R546)</f>
        <v/>
      </c>
      <c r="W546" s="90" t="str">
        <f t="array" ref="W546">IF(S546="","",INDEX(Herbs!$E:$E,MATCH(S546,Herbs!$B:$B,0)))</f>
        <v/>
      </c>
    </row>
    <row r="547" ht="41.25" customHeight="1">
      <c r="A547" s="92"/>
      <c r="B547" s="92"/>
      <c r="C547" s="93"/>
      <c r="D547" s="94" t="str">
        <f>C543</f>
        <v>Metal Dao Elixir</v>
      </c>
      <c r="E547" s="95" t="s">
        <v>326</v>
      </c>
      <c r="F547" s="96">
        <v>1.0</v>
      </c>
      <c r="G547" s="97" t="s">
        <v>371</v>
      </c>
      <c r="H547" s="98" t="str">
        <f t="array" ref="H547">IF(G547="","",INDEX(Herbs!$J:$J,MATCH(G547,Herbs!$B:$B,0)))</f>
        <v/>
      </c>
      <c r="I547" s="99">
        <f t="array" ref="I547">IF(G547:G632="",0, INDEX(Herbs!A:A,MATCH(G547,Herbs!B:B,0)))</f>
        <v>5</v>
      </c>
      <c r="J547" s="100">
        <f t="array" ref="J547">IF(G547="","", SWITCH(INDEX(Herbs!$A:$A,MATCH(G547,Herbs!$B:$B,0)),1,1,2,3,3,9,4,36,5,180,6,1080,0)*F547)</f>
        <v>180</v>
      </c>
      <c r="K547" s="101" t="str">
        <f t="array" ref="K547">IF(G547="","",INDEX(Herbs!$G:$G,MATCH(G547,Herbs!$B:$B,0)))</f>
        <v>Cold</v>
      </c>
      <c r="L547" s="100"/>
      <c r="M547" s="97"/>
      <c r="N547" s="98" t="str">
        <f t="array" ref="N547">IF(M547="","",INDEX(Herbs!$J:$J,MATCH(M547,Herbs!$B:$B,0)))</f>
        <v/>
      </c>
      <c r="O547" s="98">
        <f t="array" ref="O547">IF(M547:M632="",0, INDEX(Herbs!A:A,MATCH(M547,Herbs!B:B,0)))</f>
        <v>0</v>
      </c>
      <c r="P547" s="100" t="str">
        <f t="array" ref="P547">IF(M547="","", SWITCH(INDEX(Herbs!$A:$A,MATCH(M547,Herbs!$B:$B,0)),1,1,2,3,3,9,4,36,5,180,6,1080,0)*L547)</f>
        <v/>
      </c>
      <c r="Q547" s="101" t="str">
        <f t="array" ref="Q547">IF(M547="","",INDEX(Herbs!$G:$G,MATCH(M547,Herbs!$B:$B,0)))</f>
        <v/>
      </c>
      <c r="R547" s="100"/>
      <c r="S547" s="97"/>
      <c r="T547" s="98" t="str">
        <f t="array" ref="T547">IF(S547="","",INDEX(Herbs!$J:$J,MATCH(S547,Herbs!$B:$B,0)))</f>
        <v/>
      </c>
      <c r="U547" s="98">
        <f t="array" ref="U547">IF(S547:S632="",0, INDEX(Herbs!A:A,MATCH(S547,Herbs!B:B,0)))</f>
        <v>0</v>
      </c>
      <c r="V547" s="100" t="str">
        <f t="array" ref="V547">IF(S547="","", SWITCH(INDEX(Herbs!$A:$A,MATCH(S547,Herbs!$B:$B,0)),1,1,2,3,3,9,4,36,5,180,6,1080,0)*R547)</f>
        <v/>
      </c>
      <c r="W547" s="101" t="str">
        <f t="array" ref="W547">IF(S547="","",INDEX(Herbs!$G:$G,MATCH(S547,Herbs!$B:$B,0)))</f>
        <v/>
      </c>
    </row>
    <row r="548" ht="41.25" customHeight="1">
      <c r="A548" s="82" t="s">
        <v>166</v>
      </c>
      <c r="B548" s="83">
        <v>5.0</v>
      </c>
      <c r="C548" s="84" t="s">
        <v>180</v>
      </c>
      <c r="D548" s="85" t="str">
        <f>C548</f>
        <v>Wood Dao Elixir</v>
      </c>
      <c r="E548" s="85" t="s">
        <v>320</v>
      </c>
      <c r="F548" s="86">
        <v>1.0</v>
      </c>
      <c r="G548" s="87" t="s">
        <v>392</v>
      </c>
      <c r="H548" s="88" t="str">
        <f t="array" ref="H548">IF(G548="","",INDEX(Herbs!$J:$J,MATCH(G548,Herbs!$B:$B,0)))</f>
        <v/>
      </c>
      <c r="I548" s="13">
        <f t="array" ref="I548">IF(G548:G632="",0, INDEX(Herbs!A:A,MATCH(G548,Herbs!B:B,0)))</f>
        <v>5</v>
      </c>
      <c r="J548" s="89">
        <f t="array" ref="J548">IF(G548="","", SWITCH(INDEX(Herbs!$A:$A,MATCH(G548,Herbs!$B:$B,0)),1,1,2,3,3,9,4,36,5,180,6,1080,0)*F548)</f>
        <v>180</v>
      </c>
      <c r="K548" s="90" t="str">
        <f t="array" ref="K548">IF(G548="","",INDEX(Herbs!$C:$C,MATCH(G548,Herbs!$B:$B,0)))</f>
        <v>Coalescing</v>
      </c>
      <c r="L548" s="89"/>
      <c r="M548" s="91"/>
      <c r="N548" s="88" t="str">
        <f t="array" ref="N548">IF(M548="","",INDEX(Herbs!$J:$J,MATCH(M548,Herbs!$B:$B,0)))</f>
        <v/>
      </c>
      <c r="O548" s="88">
        <f t="array" ref="O548">IF(M548:M632="",0, INDEX(Herbs!A:A,MATCH(M548,Herbs!B:B,0)))</f>
        <v>0</v>
      </c>
      <c r="P548" s="89" t="str">
        <f t="array" ref="P548">IF(M548="","", SWITCH(INDEX(Herbs!$A:$A,MATCH(M548,Herbs!$B:$B,0)),1,1,2,3,3,9,4,36,5,180,6,1080,0)*L548)</f>
        <v/>
      </c>
      <c r="Q548" s="90" t="str">
        <f t="array" ref="Q548">IF(M548="","",INDEX(Herbs!$C:$C,MATCH(M548,Herbs!$B:$B,0)))</f>
        <v/>
      </c>
      <c r="R548" s="89"/>
      <c r="S548" s="91"/>
      <c r="T548" s="88" t="str">
        <f t="array" ref="T548">IF(S548="","",INDEX(Herbs!$J:$J,MATCH(S548,Herbs!$B:$B,0)))</f>
        <v/>
      </c>
      <c r="U548" s="88">
        <f t="array" ref="U548">IF(S548:S632="",0, INDEX(Herbs!A:A,MATCH(S548,Herbs!B:B,0)))</f>
        <v>0</v>
      </c>
      <c r="V548" s="89" t="str">
        <f t="array" ref="V548">IF(S548="","", SWITCH(INDEX(Herbs!$A:$A,MATCH(S548,Herbs!$B:$B,0)),1,1,2,3,3,9,4,36,5,180,6,1080,0)*R548)</f>
        <v/>
      </c>
      <c r="W548" s="90" t="str">
        <f t="array" ref="W548">IF(S548="","",INDEX(Herbs!$C:$C,MATCH(S548,Herbs!$B:$B,0)))</f>
        <v/>
      </c>
    </row>
    <row r="549" ht="41.25" customHeight="1">
      <c r="C549" s="75"/>
      <c r="D549" s="85" t="str">
        <f>C548</f>
        <v>Wood Dao Elixir</v>
      </c>
      <c r="E549" s="85" t="s">
        <v>322</v>
      </c>
      <c r="F549" s="89"/>
      <c r="G549" s="91"/>
      <c r="H549" s="88" t="str">
        <f t="array" ref="H549">IF(G549="","",INDEX(Herbs!$J:$J,MATCH(G549,Herbs!$B:$B,0)))</f>
        <v/>
      </c>
      <c r="I549" s="13">
        <f t="array" ref="I549">IF(G549:G632="",0, INDEX(Herbs!A:A,MATCH(G549,Herbs!B:B,0)))</f>
        <v>0</v>
      </c>
      <c r="J549" s="89" t="str">
        <f t="array" ref="J549">IF(G549="","", SWITCH(INDEX(Herbs!$A:$A,MATCH(G549,Herbs!$B:$B,0)),1,1,2,3,3,9,4,36,5,180,6,1080,0)*F549)</f>
        <v/>
      </c>
      <c r="K549" s="90" t="str">
        <f t="array" ref="K549">IF(G549="","",INDEX(Herbs!$C:$C,MATCH(G549,Herbs!$B:$B,0)))</f>
        <v/>
      </c>
      <c r="L549" s="89"/>
      <c r="M549" s="91"/>
      <c r="N549" s="88" t="str">
        <f t="array" ref="N549">IF(M549="","",INDEX(Herbs!$J:$J,MATCH(M549,Herbs!$B:$B,0)))</f>
        <v/>
      </c>
      <c r="O549" s="88">
        <f t="array" ref="O549">IF(M549:M632="",0, INDEX(Herbs!A:A,MATCH(M549,Herbs!B:B,0)))</f>
        <v>0</v>
      </c>
      <c r="P549" s="89" t="str">
        <f t="array" ref="P549">IF(M549="","", SWITCH(INDEX(Herbs!$A:$A,MATCH(M549,Herbs!$B:$B,0)),1,1,2,3,3,9,4,36,5,180,6,1080,0)*L549)</f>
        <v/>
      </c>
      <c r="Q549" s="90" t="str">
        <f t="array" ref="Q549">IF(M549="","",INDEX(Herbs!$C:$C,MATCH(M549,Herbs!$B:$B,0)))</f>
        <v/>
      </c>
      <c r="R549" s="89"/>
      <c r="S549" s="91"/>
      <c r="T549" s="88" t="str">
        <f t="array" ref="T549">IF(S549="","",INDEX(Herbs!$J:$J,MATCH(S549,Herbs!$B:$B,0)))</f>
        <v/>
      </c>
      <c r="U549" s="88">
        <f t="array" ref="U549">IF(S549:S632="",0, INDEX(Herbs!A:A,MATCH(S549,Herbs!B:B,0)))</f>
        <v>0</v>
      </c>
      <c r="V549" s="89" t="str">
        <f t="array" ref="V549">IF(S549="","", SWITCH(INDEX(Herbs!$A:$A,MATCH(S549,Herbs!$B:$B,0)),1,1,2,3,3,9,4,36,5,180,6,1080,0)*R549)</f>
        <v/>
      </c>
      <c r="W549" s="90" t="str">
        <f t="array" ref="W549">IF(S549="","",INDEX(Herbs!$C:$C,MATCH(S549,Herbs!$B:$B,0)))</f>
        <v/>
      </c>
    </row>
    <row r="550" ht="41.25" customHeight="1">
      <c r="C550" s="75"/>
      <c r="D550" s="85" t="str">
        <f>C548</f>
        <v>Wood Dao Elixir</v>
      </c>
      <c r="E550" s="73" t="s">
        <v>323</v>
      </c>
      <c r="F550" s="86">
        <v>3.0</v>
      </c>
      <c r="G550" s="87" t="s">
        <v>401</v>
      </c>
      <c r="H550" s="88" t="str">
        <f t="array" ref="H550">IF(G550="","",INDEX(Herbs!$J:$J,MATCH(G550,Herbs!$B:$B,0)))</f>
        <v/>
      </c>
      <c r="I550" s="13">
        <f t="array" ref="I550">IF(G550:G632="",0, INDEX(Herbs!A:A,MATCH(G550,Herbs!B:B,0)))</f>
        <v>5</v>
      </c>
      <c r="J550" s="89">
        <f t="array" ref="J550">IF(G550="","", SWITCH(INDEX(Herbs!$A:$A,MATCH(G550,Herbs!$B:$B,0)),1,1,2,3,3,9,4,36,5,180,6,1080,0)*F550)</f>
        <v>540</v>
      </c>
      <c r="K550" s="90" t="str">
        <f t="array" ref="K550">IF(G550="","",INDEX(Herbs!$E:$E,MATCH(G550,Herbs!$B:$B,0)))</f>
        <v>Wood</v>
      </c>
      <c r="L550" s="89"/>
      <c r="M550" s="91"/>
      <c r="N550" s="88" t="str">
        <f t="array" ref="N550">IF(M550="","",INDEX(Herbs!$J:$J,MATCH(M550,Herbs!$B:$B,0)))</f>
        <v/>
      </c>
      <c r="O550" s="88">
        <f t="array" ref="O550">IF(M550:M632="",0, INDEX(Herbs!A:A,MATCH(M550,Herbs!B:B,0)))</f>
        <v>0</v>
      </c>
      <c r="P550" s="89" t="str">
        <f t="array" ref="P550">IF(M550="","", SWITCH(INDEX(Herbs!$A:$A,MATCH(M550,Herbs!$B:$B,0)),1,1,2,3,3,9,4,36,5,180,6,1080,0)*L550)</f>
        <v/>
      </c>
      <c r="Q550" s="90" t="str">
        <f t="array" ref="Q550">IF(M550="","",INDEX(Herbs!$E:$E,MATCH(M550,Herbs!$B:$B,0)))</f>
        <v/>
      </c>
      <c r="R550" s="89"/>
      <c r="S550" s="91"/>
      <c r="T550" s="88" t="str">
        <f t="array" ref="T550">IF(S550="","",INDEX(Herbs!$J:$J,MATCH(S550,Herbs!$B:$B,0)))</f>
        <v/>
      </c>
      <c r="U550" s="88">
        <f t="array" ref="U550">IF(S550:S632="",0, INDEX(Herbs!A:A,MATCH(S550,Herbs!B:B,0)))</f>
        <v>0</v>
      </c>
      <c r="V550" s="89" t="str">
        <f t="array" ref="V550">IF(S550="","", SWITCH(INDEX(Herbs!$A:$A,MATCH(S550,Herbs!$B:$B,0)),1,1,2,3,3,9,4,36,5,180,6,1080,0)*R550)</f>
        <v/>
      </c>
      <c r="W550" s="90" t="str">
        <f t="array" ref="W550">IF(S550="","",INDEX(Herbs!$E:$E,MATCH(S550,Herbs!$B:$B,0)))</f>
        <v/>
      </c>
    </row>
    <row r="551" ht="41.25" customHeight="1">
      <c r="C551" s="75"/>
      <c r="D551" s="85" t="str">
        <f>C548</f>
        <v>Wood Dao Elixir</v>
      </c>
      <c r="E551" s="73" t="s">
        <v>325</v>
      </c>
      <c r="F551" s="86">
        <v>1.0</v>
      </c>
      <c r="G551" s="87" t="s">
        <v>395</v>
      </c>
      <c r="H551" s="88" t="str">
        <f t="array" ref="H551">IF(G551="","",INDEX(Herbs!$J:$J,MATCH(G551,Herbs!$B:$B,0)))</f>
        <v/>
      </c>
      <c r="I551" s="13">
        <f t="array" ref="I551">IF(G551:G632="",0, INDEX(Herbs!A:A,MATCH(G551,Herbs!B:B,0)))</f>
        <v>5</v>
      </c>
      <c r="J551" s="89">
        <f t="array" ref="J551">IF(G551="","", SWITCH(INDEX(Herbs!$A:$A,MATCH(G551,Herbs!$B:$B,0)),1,1,2,3,3,9,4,36,5,180,6,1080,0)*F551)</f>
        <v>180</v>
      </c>
      <c r="K551" s="90" t="str">
        <f t="array" ref="K551">IF(G551="","",INDEX(Herbs!$E:$E,MATCH(G551,Herbs!$B:$B,0)))</f>
        <v>Dao Presence</v>
      </c>
      <c r="L551" s="89"/>
      <c r="M551" s="91"/>
      <c r="N551" s="88" t="str">
        <f t="array" ref="N551">IF(M551="","",INDEX(Herbs!$J:$J,MATCH(M551,Herbs!$B:$B,0)))</f>
        <v/>
      </c>
      <c r="O551" s="88">
        <f t="array" ref="O551">IF(M551:M632="",0, INDEX(Herbs!A:A,MATCH(M551,Herbs!B:B,0)))</f>
        <v>0</v>
      </c>
      <c r="P551" s="89" t="str">
        <f t="array" ref="P551">IF(M551="","", SWITCH(INDEX(Herbs!$A:$A,MATCH(M551,Herbs!$B:$B,0)),1,1,2,3,3,9,4,36,5,180,6,1080,0)*L551)</f>
        <v/>
      </c>
      <c r="Q551" s="90" t="str">
        <f t="array" ref="Q551">IF(M551="","",INDEX(Herbs!$E:$E,MATCH(M551,Herbs!$B:$B,0)))</f>
        <v/>
      </c>
      <c r="R551" s="89"/>
      <c r="S551" s="91"/>
      <c r="T551" s="88" t="str">
        <f t="array" ref="T551">IF(S551="","",INDEX(Herbs!$J:$J,MATCH(S551,Herbs!$B:$B,0)))</f>
        <v/>
      </c>
      <c r="U551" s="88">
        <f t="array" ref="U551">IF(S551:S632="",0, INDEX(Herbs!A:A,MATCH(S551,Herbs!B:B,0)))</f>
        <v>0</v>
      </c>
      <c r="V551" s="89" t="str">
        <f t="array" ref="V551">IF(S551="","", SWITCH(INDEX(Herbs!$A:$A,MATCH(S551,Herbs!$B:$B,0)),1,1,2,3,3,9,4,36,5,180,6,1080,0)*R551)</f>
        <v/>
      </c>
      <c r="W551" s="90" t="str">
        <f t="array" ref="W551">IF(S551="","",INDEX(Herbs!$E:$E,MATCH(S551,Herbs!$B:$B,0)))</f>
        <v/>
      </c>
    </row>
    <row r="552" ht="41.25" customHeight="1">
      <c r="A552" s="92"/>
      <c r="B552" s="92"/>
      <c r="C552" s="93"/>
      <c r="D552" s="94" t="str">
        <f>C548</f>
        <v>Wood Dao Elixir</v>
      </c>
      <c r="E552" s="95" t="s">
        <v>326</v>
      </c>
      <c r="F552" s="96">
        <v>1.0</v>
      </c>
      <c r="G552" s="97" t="s">
        <v>373</v>
      </c>
      <c r="H552" s="98" t="str">
        <f t="array" ref="H552">IF(G552="","",INDEX(Herbs!$J:$J,MATCH(G552,Herbs!$B:$B,0)))</f>
        <v/>
      </c>
      <c r="I552" s="99">
        <f t="array" ref="I552">IF(G552:G632="",0, INDEX(Herbs!A:A,MATCH(G552,Herbs!B:B,0)))</f>
        <v>5</v>
      </c>
      <c r="J552" s="100">
        <f t="array" ref="J552">IF(G552="","", SWITCH(INDEX(Herbs!$A:$A,MATCH(G552,Herbs!$B:$B,0)),1,1,2,3,3,9,4,36,5,180,6,1080,0)*F552)</f>
        <v>180</v>
      </c>
      <c r="K552" s="101" t="str">
        <f t="array" ref="K552">IF(G552="","",INDEX(Herbs!$G:$G,MATCH(G552,Herbs!$B:$B,0)))</f>
        <v>Cold</v>
      </c>
      <c r="L552" s="100"/>
      <c r="M552" s="97"/>
      <c r="N552" s="98" t="str">
        <f t="array" ref="N552">IF(M552="","",INDEX(Herbs!$J:$J,MATCH(M552,Herbs!$B:$B,0)))</f>
        <v/>
      </c>
      <c r="O552" s="98">
        <f t="array" ref="O552">IF(M552:M632="",0, INDEX(Herbs!A:A,MATCH(M552,Herbs!B:B,0)))</f>
        <v>0</v>
      </c>
      <c r="P552" s="100" t="str">
        <f t="array" ref="P552">IF(M552="","", SWITCH(INDEX(Herbs!$A:$A,MATCH(M552,Herbs!$B:$B,0)),1,1,2,3,3,9,4,36,5,180,6,1080,0)*L552)</f>
        <v/>
      </c>
      <c r="Q552" s="101" t="str">
        <f t="array" ref="Q552">IF(M552="","",INDEX(Herbs!$G:$G,MATCH(M552,Herbs!$B:$B,0)))</f>
        <v/>
      </c>
      <c r="R552" s="100"/>
      <c r="S552" s="97"/>
      <c r="T552" s="98" t="str">
        <f t="array" ref="T552">IF(S552="","",INDEX(Herbs!$J:$J,MATCH(S552,Herbs!$B:$B,0)))</f>
        <v/>
      </c>
      <c r="U552" s="98">
        <f t="array" ref="U552">IF(S552:S632="",0, INDEX(Herbs!A:A,MATCH(S552,Herbs!B:B,0)))</f>
        <v>0</v>
      </c>
      <c r="V552" s="100" t="str">
        <f t="array" ref="V552">IF(S552="","", SWITCH(INDEX(Herbs!$A:$A,MATCH(S552,Herbs!$B:$B,0)),1,1,2,3,3,9,4,36,5,180,6,1080,0)*R552)</f>
        <v/>
      </c>
      <c r="W552" s="101" t="str">
        <f t="array" ref="W552">IF(S552="","",INDEX(Herbs!$G:$G,MATCH(S552,Herbs!$B:$B,0)))</f>
        <v/>
      </c>
    </row>
    <row r="553" ht="41.25" customHeight="1">
      <c r="A553" s="82" t="s">
        <v>166</v>
      </c>
      <c r="B553" s="83">
        <v>5.0</v>
      </c>
      <c r="C553" s="84" t="s">
        <v>178</v>
      </c>
      <c r="D553" s="85" t="str">
        <f>C553</f>
        <v>Water Dao Elixir</v>
      </c>
      <c r="E553" s="85" t="s">
        <v>320</v>
      </c>
      <c r="F553" s="86">
        <v>1.0</v>
      </c>
      <c r="G553" s="87" t="s">
        <v>392</v>
      </c>
      <c r="H553" s="88" t="str">
        <f t="array" ref="H553">IF(G553="","",INDEX(Herbs!$J:$J,MATCH(G553,Herbs!$B:$B,0)))</f>
        <v/>
      </c>
      <c r="I553" s="13">
        <f t="array" ref="I553">IF(G553:G632="",0, INDEX(Herbs!A:A,MATCH(G553,Herbs!B:B,0)))</f>
        <v>5</v>
      </c>
      <c r="J553" s="89">
        <f t="array" ref="J553">IF(G553="","", SWITCH(INDEX(Herbs!$A:$A,MATCH(G553,Herbs!$B:$B,0)),1,1,2,3,3,9,4,36,5,180,6,1080,0)*F553)</f>
        <v>180</v>
      </c>
      <c r="K553" s="90" t="str">
        <f t="array" ref="K553">IF(G553="","",INDEX(Herbs!$C:$C,MATCH(G553,Herbs!$B:$B,0)))</f>
        <v>Coalescing</v>
      </c>
      <c r="L553" s="89"/>
      <c r="M553" s="91"/>
      <c r="N553" s="88" t="str">
        <f t="array" ref="N553">IF(M553="","",INDEX(Herbs!$J:$J,MATCH(M553,Herbs!$B:$B,0)))</f>
        <v/>
      </c>
      <c r="O553" s="88">
        <f t="array" ref="O553">IF(M553:M632="",0, INDEX(Herbs!A:A,MATCH(M553,Herbs!B:B,0)))</f>
        <v>0</v>
      </c>
      <c r="P553" s="89" t="str">
        <f t="array" ref="P553">IF(M553="","", SWITCH(INDEX(Herbs!$A:$A,MATCH(M553,Herbs!$B:$B,0)),1,1,2,3,3,9,4,36,5,180,6,1080,0)*L553)</f>
        <v/>
      </c>
      <c r="Q553" s="90" t="str">
        <f t="array" ref="Q553">IF(M553="","",INDEX(Herbs!$C:$C,MATCH(M553,Herbs!$B:$B,0)))</f>
        <v/>
      </c>
      <c r="R553" s="89"/>
      <c r="S553" s="91"/>
      <c r="T553" s="88" t="str">
        <f t="array" ref="T553">IF(S553="","",INDEX(Herbs!$J:$J,MATCH(S553,Herbs!$B:$B,0)))</f>
        <v/>
      </c>
      <c r="U553" s="88">
        <f t="array" ref="U553">IF(S553:S632="",0, INDEX(Herbs!A:A,MATCH(S553,Herbs!B:B,0)))</f>
        <v>0</v>
      </c>
      <c r="V553" s="89" t="str">
        <f t="array" ref="V553">IF(S553="","", SWITCH(INDEX(Herbs!$A:$A,MATCH(S553,Herbs!$B:$B,0)),1,1,2,3,3,9,4,36,5,180,6,1080,0)*R553)</f>
        <v/>
      </c>
      <c r="W553" s="90" t="str">
        <f t="array" ref="W553">IF(S553="","",INDEX(Herbs!$C:$C,MATCH(S553,Herbs!$B:$B,0)))</f>
        <v/>
      </c>
    </row>
    <row r="554" ht="41.25" customHeight="1">
      <c r="C554" s="75"/>
      <c r="D554" s="85" t="str">
        <f>C553</f>
        <v>Water Dao Elixir</v>
      </c>
      <c r="E554" s="85" t="s">
        <v>322</v>
      </c>
      <c r="F554" s="89"/>
      <c r="G554" s="91"/>
      <c r="H554" s="88" t="str">
        <f t="array" ref="H554">IF(G554="","",INDEX(Herbs!$J:$J,MATCH(G554,Herbs!$B:$B,0)))</f>
        <v/>
      </c>
      <c r="I554" s="13">
        <f t="array" ref="I554">IF(G554:G632="",0, INDEX(Herbs!A:A,MATCH(G554,Herbs!B:B,0)))</f>
        <v>0</v>
      </c>
      <c r="J554" s="89" t="str">
        <f t="array" ref="J554">IF(G554="","", SWITCH(INDEX(Herbs!$A:$A,MATCH(G554,Herbs!$B:$B,0)),1,1,2,3,3,9,4,36,5,180,6,1080,0)*F554)</f>
        <v/>
      </c>
      <c r="K554" s="90" t="str">
        <f t="array" ref="K554">IF(G554="","",INDEX(Herbs!$C:$C,MATCH(G554,Herbs!$B:$B,0)))</f>
        <v/>
      </c>
      <c r="L554" s="89"/>
      <c r="M554" s="91"/>
      <c r="N554" s="88" t="str">
        <f t="array" ref="N554">IF(M554="","",INDEX(Herbs!$J:$J,MATCH(M554,Herbs!$B:$B,0)))</f>
        <v/>
      </c>
      <c r="O554" s="88">
        <f t="array" ref="O554">IF(M554:M632="",0, INDEX(Herbs!A:A,MATCH(M554,Herbs!B:B,0)))</f>
        <v>0</v>
      </c>
      <c r="P554" s="89" t="str">
        <f t="array" ref="P554">IF(M554="","", SWITCH(INDEX(Herbs!$A:$A,MATCH(M554,Herbs!$B:$B,0)),1,1,2,3,3,9,4,36,5,180,6,1080,0)*L554)</f>
        <v/>
      </c>
      <c r="Q554" s="90" t="str">
        <f t="array" ref="Q554">IF(M554="","",INDEX(Herbs!$C:$C,MATCH(M554,Herbs!$B:$B,0)))</f>
        <v/>
      </c>
      <c r="R554" s="89"/>
      <c r="S554" s="91"/>
      <c r="T554" s="88" t="str">
        <f t="array" ref="T554">IF(S554="","",INDEX(Herbs!$J:$J,MATCH(S554,Herbs!$B:$B,0)))</f>
        <v/>
      </c>
      <c r="U554" s="88">
        <f t="array" ref="U554">IF(S554:S632="",0, INDEX(Herbs!A:A,MATCH(S554,Herbs!B:B,0)))</f>
        <v>0</v>
      </c>
      <c r="V554" s="89" t="str">
        <f t="array" ref="V554">IF(S554="","", SWITCH(INDEX(Herbs!$A:$A,MATCH(S554,Herbs!$B:$B,0)),1,1,2,3,3,9,4,36,5,180,6,1080,0)*R554)</f>
        <v/>
      </c>
      <c r="W554" s="90" t="str">
        <f t="array" ref="W554">IF(S554="","",INDEX(Herbs!$C:$C,MATCH(S554,Herbs!$B:$B,0)))</f>
        <v/>
      </c>
    </row>
    <row r="555" ht="41.25" customHeight="1">
      <c r="C555" s="75"/>
      <c r="D555" s="85" t="str">
        <f>C553</f>
        <v>Water Dao Elixir</v>
      </c>
      <c r="E555" s="73" t="s">
        <v>323</v>
      </c>
      <c r="F555" s="86">
        <v>3.0</v>
      </c>
      <c r="G555" s="87" t="s">
        <v>400</v>
      </c>
      <c r="H555" s="88" t="str">
        <f t="array" ref="H555">IF(G555="","",INDEX(Herbs!$J:$J,MATCH(G555,Herbs!$B:$B,0)))</f>
        <v/>
      </c>
      <c r="I555" s="13">
        <f t="array" ref="I555">IF(G555:G632="",0, INDEX(Herbs!A:A,MATCH(G555,Herbs!B:B,0)))</f>
        <v>5</v>
      </c>
      <c r="J555" s="89">
        <f t="array" ref="J555">IF(G555="","", SWITCH(INDEX(Herbs!$A:$A,MATCH(G555,Herbs!$B:$B,0)),1,1,2,3,3,9,4,36,5,180,6,1080,0)*F555)</f>
        <v>540</v>
      </c>
      <c r="K555" s="90" t="str">
        <f t="array" ref="K555">IF(G555="","",INDEX(Herbs!$E:$E,MATCH(G555,Herbs!$B:$B,0)))</f>
        <v>Water</v>
      </c>
      <c r="L555" s="89"/>
      <c r="M555" s="91"/>
      <c r="N555" s="88" t="str">
        <f t="array" ref="N555">IF(M555="","",INDEX(Herbs!$J:$J,MATCH(M555,Herbs!$B:$B,0)))</f>
        <v/>
      </c>
      <c r="O555" s="88">
        <f t="array" ref="O555">IF(M555:M632="",0, INDEX(Herbs!A:A,MATCH(M555,Herbs!B:B,0)))</f>
        <v>0</v>
      </c>
      <c r="P555" s="89" t="str">
        <f t="array" ref="P555">IF(M555="","", SWITCH(INDEX(Herbs!$A:$A,MATCH(M555,Herbs!$B:$B,0)),1,1,2,3,3,9,4,36,5,180,6,1080,0)*L555)</f>
        <v/>
      </c>
      <c r="Q555" s="90" t="str">
        <f t="array" ref="Q555">IF(M555="","",INDEX(Herbs!$E:$E,MATCH(M555,Herbs!$B:$B,0)))</f>
        <v/>
      </c>
      <c r="R555" s="89"/>
      <c r="S555" s="91"/>
      <c r="T555" s="88" t="str">
        <f t="array" ref="T555">IF(S555="","",INDEX(Herbs!$J:$J,MATCH(S555,Herbs!$B:$B,0)))</f>
        <v/>
      </c>
      <c r="U555" s="88">
        <f t="array" ref="U555">IF(S555:S632="",0, INDEX(Herbs!A:A,MATCH(S555,Herbs!B:B,0)))</f>
        <v>0</v>
      </c>
      <c r="V555" s="89" t="str">
        <f t="array" ref="V555">IF(S555="","", SWITCH(INDEX(Herbs!$A:$A,MATCH(S555,Herbs!$B:$B,0)),1,1,2,3,3,9,4,36,5,180,6,1080,0)*R555)</f>
        <v/>
      </c>
      <c r="W555" s="90" t="str">
        <f t="array" ref="W555">IF(S555="","",INDEX(Herbs!$E:$E,MATCH(S555,Herbs!$B:$B,0)))</f>
        <v/>
      </c>
    </row>
    <row r="556" ht="41.25" customHeight="1">
      <c r="C556" s="75"/>
      <c r="D556" s="85" t="str">
        <f>C553</f>
        <v>Water Dao Elixir</v>
      </c>
      <c r="E556" s="73" t="s">
        <v>325</v>
      </c>
      <c r="F556" s="86">
        <v>1.0</v>
      </c>
      <c r="G556" s="87" t="s">
        <v>395</v>
      </c>
      <c r="H556" s="88" t="str">
        <f t="array" ref="H556">IF(G556="","",INDEX(Herbs!$J:$J,MATCH(G556,Herbs!$B:$B,0)))</f>
        <v/>
      </c>
      <c r="I556" s="13">
        <f t="array" ref="I556">IF(G556:G632="",0, INDEX(Herbs!A:A,MATCH(G556,Herbs!B:B,0)))</f>
        <v>5</v>
      </c>
      <c r="J556" s="89">
        <f t="array" ref="J556">IF(G556="","", SWITCH(INDEX(Herbs!$A:$A,MATCH(G556,Herbs!$B:$B,0)),1,1,2,3,3,9,4,36,5,180,6,1080,0)*F556)</f>
        <v>180</v>
      </c>
      <c r="K556" s="90" t="str">
        <f t="array" ref="K556">IF(G556="","",INDEX(Herbs!$E:$E,MATCH(G556,Herbs!$B:$B,0)))</f>
        <v>Dao Presence</v>
      </c>
      <c r="L556" s="89"/>
      <c r="M556" s="91"/>
      <c r="N556" s="88" t="str">
        <f t="array" ref="N556">IF(M556="","",INDEX(Herbs!$J:$J,MATCH(M556,Herbs!$B:$B,0)))</f>
        <v/>
      </c>
      <c r="O556" s="88">
        <f t="array" ref="O556">IF(M556:M632="",0, INDEX(Herbs!A:A,MATCH(M556,Herbs!B:B,0)))</f>
        <v>0</v>
      </c>
      <c r="P556" s="89" t="str">
        <f t="array" ref="P556">IF(M556="","", SWITCH(INDEX(Herbs!$A:$A,MATCH(M556,Herbs!$B:$B,0)),1,1,2,3,3,9,4,36,5,180,6,1080,0)*L556)</f>
        <v/>
      </c>
      <c r="Q556" s="90" t="str">
        <f t="array" ref="Q556">IF(M556="","",INDEX(Herbs!$E:$E,MATCH(M556,Herbs!$B:$B,0)))</f>
        <v/>
      </c>
      <c r="R556" s="89"/>
      <c r="S556" s="91"/>
      <c r="T556" s="88" t="str">
        <f t="array" ref="T556">IF(S556="","",INDEX(Herbs!$J:$J,MATCH(S556,Herbs!$B:$B,0)))</f>
        <v/>
      </c>
      <c r="U556" s="88">
        <f t="array" ref="U556">IF(S556:S632="",0, INDEX(Herbs!A:A,MATCH(S556,Herbs!B:B,0)))</f>
        <v>0</v>
      </c>
      <c r="V556" s="89" t="str">
        <f t="array" ref="V556">IF(S556="","", SWITCH(INDEX(Herbs!$A:$A,MATCH(S556,Herbs!$B:$B,0)),1,1,2,3,3,9,4,36,5,180,6,1080,0)*R556)</f>
        <v/>
      </c>
      <c r="W556" s="90" t="str">
        <f t="array" ref="W556">IF(S556="","",INDEX(Herbs!$E:$E,MATCH(S556,Herbs!$B:$B,0)))</f>
        <v/>
      </c>
    </row>
    <row r="557" ht="41.25" customHeight="1">
      <c r="A557" s="92"/>
      <c r="B557" s="92"/>
      <c r="C557" s="93"/>
      <c r="D557" s="94" t="str">
        <f>C553</f>
        <v>Water Dao Elixir</v>
      </c>
      <c r="E557" s="95" t="s">
        <v>326</v>
      </c>
      <c r="F557" s="96">
        <v>1.0</v>
      </c>
      <c r="G557" s="97" t="s">
        <v>368</v>
      </c>
      <c r="H557" s="98" t="str">
        <f t="array" ref="H557">IF(G557="","",INDEX(Herbs!$J:$J,MATCH(G557,Herbs!$B:$B,0)))</f>
        <v/>
      </c>
      <c r="I557" s="99">
        <f t="array" ref="I557">IF(G557:G632="",0, INDEX(Herbs!A:A,MATCH(G557,Herbs!B:B,0)))</f>
        <v>5</v>
      </c>
      <c r="J557" s="100">
        <f t="array" ref="J557">IF(G557="","", SWITCH(INDEX(Herbs!$A:$A,MATCH(G557,Herbs!$B:$B,0)),1,1,2,3,3,9,4,36,5,180,6,1080,0)*F557)</f>
        <v>180</v>
      </c>
      <c r="K557" s="101" t="str">
        <f t="array" ref="K557">IF(G557="","",INDEX(Herbs!$G:$G,MATCH(G557,Herbs!$B:$B,0)))</f>
        <v>Balanced</v>
      </c>
      <c r="L557" s="100"/>
      <c r="M557" s="97"/>
      <c r="N557" s="98" t="str">
        <f t="array" ref="N557">IF(M557="","",INDEX(Herbs!$J:$J,MATCH(M557,Herbs!$B:$B,0)))</f>
        <v/>
      </c>
      <c r="O557" s="98">
        <f t="array" ref="O557">IF(M557:M632="",0, INDEX(Herbs!A:A,MATCH(M557,Herbs!B:B,0)))</f>
        <v>0</v>
      </c>
      <c r="P557" s="100" t="str">
        <f t="array" ref="P557">IF(M557="","", SWITCH(INDEX(Herbs!$A:$A,MATCH(M557,Herbs!$B:$B,0)),1,1,2,3,3,9,4,36,5,180,6,1080,0)*L557)</f>
        <v/>
      </c>
      <c r="Q557" s="101" t="str">
        <f t="array" ref="Q557">IF(M557="","",INDEX(Herbs!$G:$G,MATCH(M557,Herbs!$B:$B,0)))</f>
        <v/>
      </c>
      <c r="R557" s="100"/>
      <c r="S557" s="97"/>
      <c r="T557" s="98" t="str">
        <f t="array" ref="T557">IF(S557="","",INDEX(Herbs!$J:$J,MATCH(S557,Herbs!$B:$B,0)))</f>
        <v/>
      </c>
      <c r="U557" s="98">
        <f t="array" ref="U557">IF(S557:S632="",0, INDEX(Herbs!A:A,MATCH(S557,Herbs!B:B,0)))</f>
        <v>0</v>
      </c>
      <c r="V557" s="100" t="str">
        <f t="array" ref="V557">IF(S557="","", SWITCH(INDEX(Herbs!$A:$A,MATCH(S557,Herbs!$B:$B,0)),1,1,2,3,3,9,4,36,5,180,6,1080,0)*R557)</f>
        <v/>
      </c>
      <c r="W557" s="101" t="str">
        <f t="array" ref="W557">IF(S557="","",INDEX(Herbs!$G:$G,MATCH(S557,Herbs!$B:$B,0)))</f>
        <v/>
      </c>
    </row>
    <row r="558" ht="41.25" customHeight="1">
      <c r="A558" s="82" t="s">
        <v>166</v>
      </c>
      <c r="B558" s="83">
        <v>5.0</v>
      </c>
      <c r="C558" s="84" t="s">
        <v>170</v>
      </c>
      <c r="D558" s="85" t="str">
        <f>C558</f>
        <v>Fire Dao Elixir</v>
      </c>
      <c r="E558" s="85" t="s">
        <v>320</v>
      </c>
      <c r="F558" s="86">
        <v>1.0</v>
      </c>
      <c r="G558" s="87" t="s">
        <v>392</v>
      </c>
      <c r="H558" s="88" t="str">
        <f t="array" ref="H558">IF(G558="","",INDEX(Herbs!$J:$J,MATCH(G558,Herbs!$B:$B,0)))</f>
        <v/>
      </c>
      <c r="I558" s="13">
        <f t="array" ref="I558">IF(G558:G632="",0, INDEX(Herbs!A:A,MATCH(G558,Herbs!B:B,0)))</f>
        <v>5</v>
      </c>
      <c r="J558" s="89">
        <f t="array" ref="J558">IF(G558="","", SWITCH(INDEX(Herbs!$A:$A,MATCH(G558,Herbs!$B:$B,0)),1,1,2,3,3,9,4,36,5,180,6,1080,0)*F558)</f>
        <v>180</v>
      </c>
      <c r="K558" s="90" t="str">
        <f t="array" ref="K558">IF(G558="","",INDEX(Herbs!$C:$C,MATCH(G558,Herbs!$B:$B,0)))</f>
        <v>Coalescing</v>
      </c>
      <c r="L558" s="89"/>
      <c r="M558" s="91"/>
      <c r="N558" s="88" t="str">
        <f t="array" ref="N558">IF(M558="","",INDEX(Herbs!$J:$J,MATCH(M558,Herbs!$B:$B,0)))</f>
        <v/>
      </c>
      <c r="O558" s="88">
        <f t="array" ref="O558">IF(M558:M632="",0, INDEX(Herbs!A:A,MATCH(M558,Herbs!B:B,0)))</f>
        <v>0</v>
      </c>
      <c r="P558" s="89" t="str">
        <f t="array" ref="P558">IF(M558="","", SWITCH(INDEX(Herbs!$A:$A,MATCH(M558,Herbs!$B:$B,0)),1,1,2,3,3,9,4,36,5,180,6,1080,0)*L558)</f>
        <v/>
      </c>
      <c r="Q558" s="90" t="str">
        <f t="array" ref="Q558">IF(M558="","",INDEX(Herbs!$C:$C,MATCH(M558,Herbs!$B:$B,0)))</f>
        <v/>
      </c>
      <c r="R558" s="89"/>
      <c r="S558" s="91"/>
      <c r="T558" s="88" t="str">
        <f t="array" ref="T558">IF(S558="","",INDEX(Herbs!$J:$J,MATCH(S558,Herbs!$B:$B,0)))</f>
        <v/>
      </c>
      <c r="U558" s="88">
        <f t="array" ref="U558">IF(S558:S632="",0, INDEX(Herbs!A:A,MATCH(S558,Herbs!B:B,0)))</f>
        <v>0</v>
      </c>
      <c r="V558" s="89" t="str">
        <f t="array" ref="V558">IF(S558="","", SWITCH(INDEX(Herbs!$A:$A,MATCH(S558,Herbs!$B:$B,0)),1,1,2,3,3,9,4,36,5,180,6,1080,0)*R558)</f>
        <v/>
      </c>
      <c r="W558" s="90" t="str">
        <f t="array" ref="W558">IF(S558="","",INDEX(Herbs!$C:$C,MATCH(S558,Herbs!$B:$B,0)))</f>
        <v/>
      </c>
    </row>
    <row r="559" ht="41.25" customHeight="1">
      <c r="C559" s="75"/>
      <c r="D559" s="85" t="str">
        <f>C558</f>
        <v>Fire Dao Elixir</v>
      </c>
      <c r="E559" s="85" t="s">
        <v>322</v>
      </c>
      <c r="F559" s="89"/>
      <c r="G559" s="91"/>
      <c r="H559" s="88" t="str">
        <f t="array" ref="H559">IF(G559="","",INDEX(Herbs!$J:$J,MATCH(G559,Herbs!$B:$B,0)))</f>
        <v/>
      </c>
      <c r="I559" s="13">
        <f t="array" ref="I559">IF(G559:G632="",0, INDEX(Herbs!A:A,MATCH(G559,Herbs!B:B,0)))</f>
        <v>0</v>
      </c>
      <c r="J559" s="89" t="str">
        <f t="array" ref="J559">IF(G559="","", SWITCH(INDEX(Herbs!$A:$A,MATCH(G559,Herbs!$B:$B,0)),1,1,2,3,3,9,4,36,5,180,6,1080,0)*F559)</f>
        <v/>
      </c>
      <c r="K559" s="90" t="str">
        <f t="array" ref="K559">IF(G559="","",INDEX(Herbs!$C:$C,MATCH(G559,Herbs!$B:$B,0)))</f>
        <v/>
      </c>
      <c r="L559" s="89"/>
      <c r="M559" s="91"/>
      <c r="N559" s="88" t="str">
        <f t="array" ref="N559">IF(M559="","",INDEX(Herbs!$J:$J,MATCH(M559,Herbs!$B:$B,0)))</f>
        <v/>
      </c>
      <c r="O559" s="88">
        <f t="array" ref="O559">IF(M559:M632="",0, INDEX(Herbs!A:A,MATCH(M559,Herbs!B:B,0)))</f>
        <v>0</v>
      </c>
      <c r="P559" s="89" t="str">
        <f t="array" ref="P559">IF(M559="","", SWITCH(INDEX(Herbs!$A:$A,MATCH(M559,Herbs!$B:$B,0)),1,1,2,3,3,9,4,36,5,180,6,1080,0)*L559)</f>
        <v/>
      </c>
      <c r="Q559" s="90" t="str">
        <f t="array" ref="Q559">IF(M559="","",INDEX(Herbs!$C:$C,MATCH(M559,Herbs!$B:$B,0)))</f>
        <v/>
      </c>
      <c r="R559" s="89"/>
      <c r="S559" s="91"/>
      <c r="T559" s="88" t="str">
        <f t="array" ref="T559">IF(S559="","",INDEX(Herbs!$J:$J,MATCH(S559,Herbs!$B:$B,0)))</f>
        <v/>
      </c>
      <c r="U559" s="88">
        <f t="array" ref="U559">IF(S559:S632="",0, INDEX(Herbs!A:A,MATCH(S559,Herbs!B:B,0)))</f>
        <v>0</v>
      </c>
      <c r="V559" s="89" t="str">
        <f t="array" ref="V559">IF(S559="","", SWITCH(INDEX(Herbs!$A:$A,MATCH(S559,Herbs!$B:$B,0)),1,1,2,3,3,9,4,36,5,180,6,1080,0)*R559)</f>
        <v/>
      </c>
      <c r="W559" s="90" t="str">
        <f t="array" ref="W559">IF(S559="","",INDEX(Herbs!$C:$C,MATCH(S559,Herbs!$B:$B,0)))</f>
        <v/>
      </c>
    </row>
    <row r="560" ht="41.25" customHeight="1">
      <c r="C560" s="75"/>
      <c r="D560" s="85" t="str">
        <f>C558</f>
        <v>Fire Dao Elixir</v>
      </c>
      <c r="E560" s="73" t="s">
        <v>323</v>
      </c>
      <c r="F560" s="86">
        <v>3.0</v>
      </c>
      <c r="G560" s="87" t="s">
        <v>396</v>
      </c>
      <c r="H560" s="88" t="str">
        <f t="array" ref="H560">IF(G560="","",INDEX(Herbs!$J:$J,MATCH(G560,Herbs!$B:$B,0)))</f>
        <v/>
      </c>
      <c r="I560" s="13">
        <f t="array" ref="I560">IF(G560:G632="",0, INDEX(Herbs!A:A,MATCH(G560,Herbs!B:B,0)))</f>
        <v>5</v>
      </c>
      <c r="J560" s="89">
        <f t="array" ref="J560">IF(G560="","", SWITCH(INDEX(Herbs!$A:$A,MATCH(G560,Herbs!$B:$B,0)),1,1,2,3,3,9,4,36,5,180,6,1080,0)*F560)</f>
        <v>540</v>
      </c>
      <c r="K560" s="90" t="str">
        <f t="array" ref="K560">IF(G560="","",INDEX(Herbs!$E:$E,MATCH(G560,Herbs!$B:$B,0)))</f>
        <v>Fire</v>
      </c>
      <c r="L560" s="89"/>
      <c r="M560" s="91"/>
      <c r="N560" s="88" t="str">
        <f t="array" ref="N560">IF(M560="","",INDEX(Herbs!$J:$J,MATCH(M560,Herbs!$B:$B,0)))</f>
        <v/>
      </c>
      <c r="O560" s="88">
        <f t="array" ref="O560">IF(M560:M632="",0, INDEX(Herbs!A:A,MATCH(M560,Herbs!B:B,0)))</f>
        <v>0</v>
      </c>
      <c r="P560" s="89" t="str">
        <f t="array" ref="P560">IF(M560="","", SWITCH(INDEX(Herbs!$A:$A,MATCH(M560,Herbs!$B:$B,0)),1,1,2,3,3,9,4,36,5,180,6,1080,0)*L560)</f>
        <v/>
      </c>
      <c r="Q560" s="90" t="str">
        <f t="array" ref="Q560">IF(M560="","",INDEX(Herbs!$E:$E,MATCH(M560,Herbs!$B:$B,0)))</f>
        <v/>
      </c>
      <c r="R560" s="89"/>
      <c r="S560" s="91"/>
      <c r="T560" s="88" t="str">
        <f t="array" ref="T560">IF(S560="","",INDEX(Herbs!$J:$J,MATCH(S560,Herbs!$B:$B,0)))</f>
        <v/>
      </c>
      <c r="U560" s="88">
        <f t="array" ref="U560">IF(S560:S632="",0, INDEX(Herbs!A:A,MATCH(S560,Herbs!B:B,0)))</f>
        <v>0</v>
      </c>
      <c r="V560" s="89" t="str">
        <f t="array" ref="V560">IF(S560="","", SWITCH(INDEX(Herbs!$A:$A,MATCH(S560,Herbs!$B:$B,0)),1,1,2,3,3,9,4,36,5,180,6,1080,0)*R560)</f>
        <v/>
      </c>
      <c r="W560" s="90" t="str">
        <f t="array" ref="W560">IF(S560="","",INDEX(Herbs!$E:$E,MATCH(S560,Herbs!$B:$B,0)))</f>
        <v/>
      </c>
    </row>
    <row r="561" ht="41.25" customHeight="1">
      <c r="C561" s="75"/>
      <c r="D561" s="85" t="str">
        <f>C558</f>
        <v>Fire Dao Elixir</v>
      </c>
      <c r="E561" s="73" t="s">
        <v>325</v>
      </c>
      <c r="F561" s="86">
        <v>1.0</v>
      </c>
      <c r="G561" s="87" t="s">
        <v>395</v>
      </c>
      <c r="H561" s="88" t="str">
        <f t="array" ref="H561">IF(G561="","",INDEX(Herbs!$J:$J,MATCH(G561,Herbs!$B:$B,0)))</f>
        <v/>
      </c>
      <c r="I561" s="13">
        <f t="array" ref="I561">IF(G561:G632="",0, INDEX(Herbs!A:A,MATCH(G561,Herbs!B:B,0)))</f>
        <v>5</v>
      </c>
      <c r="J561" s="89">
        <f t="array" ref="J561">IF(G561="","", SWITCH(INDEX(Herbs!$A:$A,MATCH(G561,Herbs!$B:$B,0)),1,1,2,3,3,9,4,36,5,180,6,1080,0)*F561)</f>
        <v>180</v>
      </c>
      <c r="K561" s="90" t="str">
        <f t="array" ref="K561">IF(G561="","",INDEX(Herbs!$E:$E,MATCH(G561,Herbs!$B:$B,0)))</f>
        <v>Dao Presence</v>
      </c>
      <c r="L561" s="89"/>
      <c r="M561" s="91"/>
      <c r="N561" s="88" t="str">
        <f t="array" ref="N561">IF(M561="","",INDEX(Herbs!$J:$J,MATCH(M561,Herbs!$B:$B,0)))</f>
        <v/>
      </c>
      <c r="O561" s="88">
        <f t="array" ref="O561">IF(M561:M632="",0, INDEX(Herbs!A:A,MATCH(M561,Herbs!B:B,0)))</f>
        <v>0</v>
      </c>
      <c r="P561" s="89" t="str">
        <f t="array" ref="P561">IF(M561="","", SWITCH(INDEX(Herbs!$A:$A,MATCH(M561,Herbs!$B:$B,0)),1,1,2,3,3,9,4,36,5,180,6,1080,0)*L561)</f>
        <v/>
      </c>
      <c r="Q561" s="90" t="str">
        <f t="array" ref="Q561">IF(M561="","",INDEX(Herbs!$E:$E,MATCH(M561,Herbs!$B:$B,0)))</f>
        <v/>
      </c>
      <c r="R561" s="89"/>
      <c r="S561" s="91"/>
      <c r="T561" s="88" t="str">
        <f t="array" ref="T561">IF(S561="","",INDEX(Herbs!$J:$J,MATCH(S561,Herbs!$B:$B,0)))</f>
        <v/>
      </c>
      <c r="U561" s="88">
        <f t="array" ref="U561">IF(S561:S632="",0, INDEX(Herbs!A:A,MATCH(S561,Herbs!B:B,0)))</f>
        <v>0</v>
      </c>
      <c r="V561" s="89" t="str">
        <f t="array" ref="V561">IF(S561="","", SWITCH(INDEX(Herbs!$A:$A,MATCH(S561,Herbs!$B:$B,0)),1,1,2,3,3,9,4,36,5,180,6,1080,0)*R561)</f>
        <v/>
      </c>
      <c r="W561" s="90" t="str">
        <f t="array" ref="W561">IF(S561="","",INDEX(Herbs!$E:$E,MATCH(S561,Herbs!$B:$B,0)))</f>
        <v/>
      </c>
    </row>
    <row r="562" ht="41.25" customHeight="1">
      <c r="A562" s="92"/>
      <c r="B562" s="92"/>
      <c r="C562" s="93"/>
      <c r="D562" s="94" t="str">
        <f>C558</f>
        <v>Fire Dao Elixir</v>
      </c>
      <c r="E562" s="95" t="s">
        <v>326</v>
      </c>
      <c r="F562" s="96">
        <v>1.0</v>
      </c>
      <c r="G562" s="97" t="s">
        <v>371</v>
      </c>
      <c r="H562" s="98" t="str">
        <f t="array" ref="H562">IF(G562="","",INDEX(Herbs!$J:$J,MATCH(G562,Herbs!$B:$B,0)))</f>
        <v/>
      </c>
      <c r="I562" s="99">
        <f t="array" ref="I562">IF(G562:G632="",0, INDEX(Herbs!A:A,MATCH(G562,Herbs!B:B,0)))</f>
        <v>5</v>
      </c>
      <c r="J562" s="100">
        <f t="array" ref="J562">IF(G562="","", SWITCH(INDEX(Herbs!$A:$A,MATCH(G562,Herbs!$B:$B,0)),1,1,2,3,3,9,4,36,5,180,6,1080,0)*F562)</f>
        <v>180</v>
      </c>
      <c r="K562" s="101" t="str">
        <f t="array" ref="K562">IF(G562="","",INDEX(Herbs!$G:$G,MATCH(G562,Herbs!$B:$B,0)))</f>
        <v>Cold</v>
      </c>
      <c r="L562" s="100"/>
      <c r="M562" s="97"/>
      <c r="N562" s="98" t="str">
        <f t="array" ref="N562">IF(M562="","",INDEX(Herbs!$J:$J,MATCH(M562,Herbs!$B:$B,0)))</f>
        <v/>
      </c>
      <c r="O562" s="98">
        <f t="array" ref="O562">IF(M562:M632="",0, INDEX(Herbs!A:A,MATCH(M562,Herbs!B:B,0)))</f>
        <v>0</v>
      </c>
      <c r="P562" s="100" t="str">
        <f t="array" ref="P562">IF(M562="","", SWITCH(INDEX(Herbs!$A:$A,MATCH(M562,Herbs!$B:$B,0)),1,1,2,3,3,9,4,36,5,180,6,1080,0)*L562)</f>
        <v/>
      </c>
      <c r="Q562" s="101" t="str">
        <f t="array" ref="Q562">IF(M562="","",INDEX(Herbs!$G:$G,MATCH(M562,Herbs!$B:$B,0)))</f>
        <v/>
      </c>
      <c r="R562" s="100"/>
      <c r="S562" s="97"/>
      <c r="T562" s="98" t="str">
        <f t="array" ref="T562">IF(S562="","",INDEX(Herbs!$J:$J,MATCH(S562,Herbs!$B:$B,0)))</f>
        <v/>
      </c>
      <c r="U562" s="98">
        <f t="array" ref="U562">IF(S562:S632="",0, INDEX(Herbs!A:A,MATCH(S562,Herbs!B:B,0)))</f>
        <v>0</v>
      </c>
      <c r="V562" s="100" t="str">
        <f t="array" ref="V562">IF(S562="","", SWITCH(INDEX(Herbs!$A:$A,MATCH(S562,Herbs!$B:$B,0)),1,1,2,3,3,9,4,36,5,180,6,1080,0)*R562)</f>
        <v/>
      </c>
      <c r="W562" s="101" t="str">
        <f t="array" ref="W562">IF(S562="","",INDEX(Herbs!$G:$G,MATCH(S562,Herbs!$B:$B,0)))</f>
        <v/>
      </c>
    </row>
    <row r="563" ht="41.25" customHeight="1">
      <c r="A563" s="82" t="s">
        <v>166</v>
      </c>
      <c r="B563" s="83">
        <v>5.0</v>
      </c>
      <c r="C563" s="84" t="s">
        <v>168</v>
      </c>
      <c r="D563" s="85" t="str">
        <f>C563</f>
        <v>Earth Dao Elixir</v>
      </c>
      <c r="E563" s="85" t="s">
        <v>320</v>
      </c>
      <c r="F563" s="86">
        <v>1.0</v>
      </c>
      <c r="G563" s="87" t="s">
        <v>392</v>
      </c>
      <c r="H563" s="88" t="str">
        <f t="array" ref="H563">IF(G563="","",INDEX(Herbs!$J:$J,MATCH(G563,Herbs!$B:$B,0)))</f>
        <v/>
      </c>
      <c r="I563" s="13">
        <f t="array" ref="I563">IF(G563:G632="",0, INDEX(Herbs!A:A,MATCH(G563,Herbs!B:B,0)))</f>
        <v>5</v>
      </c>
      <c r="J563" s="89">
        <f t="array" ref="J563">IF(G563="","", SWITCH(INDEX(Herbs!$A:$A,MATCH(G563,Herbs!$B:$B,0)),1,1,2,3,3,9,4,36,5,180,6,1080,0)*F563)</f>
        <v>180</v>
      </c>
      <c r="K563" s="90" t="str">
        <f t="array" ref="K563">IF(G563="","",INDEX(Herbs!$C:$C,MATCH(G563,Herbs!$B:$B,0)))</f>
        <v>Coalescing</v>
      </c>
      <c r="L563" s="89"/>
      <c r="M563" s="91"/>
      <c r="N563" s="88" t="str">
        <f t="array" ref="N563">IF(M563="","",INDEX(Herbs!$J:$J,MATCH(M563,Herbs!$B:$B,0)))</f>
        <v/>
      </c>
      <c r="O563" s="88">
        <f t="array" ref="O563">IF(M563:M632="",0, INDEX(Herbs!A:A,MATCH(M563,Herbs!B:B,0)))</f>
        <v>0</v>
      </c>
      <c r="P563" s="89" t="str">
        <f t="array" ref="P563">IF(M563="","", SWITCH(INDEX(Herbs!$A:$A,MATCH(M563,Herbs!$B:$B,0)),1,1,2,3,3,9,4,36,5,180,6,1080,0)*L563)</f>
        <v/>
      </c>
      <c r="Q563" s="90" t="str">
        <f t="array" ref="Q563">IF(M563="","",INDEX(Herbs!$C:$C,MATCH(M563,Herbs!$B:$B,0)))</f>
        <v/>
      </c>
      <c r="R563" s="89"/>
      <c r="S563" s="91"/>
      <c r="T563" s="88" t="str">
        <f t="array" ref="T563">IF(S563="","",INDEX(Herbs!$J:$J,MATCH(S563,Herbs!$B:$B,0)))</f>
        <v/>
      </c>
      <c r="U563" s="88">
        <f t="array" ref="U563">IF(S563:S632="",0, INDEX(Herbs!A:A,MATCH(S563,Herbs!B:B,0)))</f>
        <v>0</v>
      </c>
      <c r="V563" s="89" t="str">
        <f t="array" ref="V563">IF(S563="","", SWITCH(INDEX(Herbs!$A:$A,MATCH(S563,Herbs!$B:$B,0)),1,1,2,3,3,9,4,36,5,180,6,1080,0)*R563)</f>
        <v/>
      </c>
      <c r="W563" s="90" t="str">
        <f t="array" ref="W563">IF(S563="","",INDEX(Herbs!$C:$C,MATCH(S563,Herbs!$B:$B,0)))</f>
        <v/>
      </c>
    </row>
    <row r="564" ht="41.25" customHeight="1">
      <c r="C564" s="75"/>
      <c r="D564" s="85" t="str">
        <f>C563</f>
        <v>Earth Dao Elixir</v>
      </c>
      <c r="E564" s="85" t="s">
        <v>322</v>
      </c>
      <c r="F564" s="89"/>
      <c r="G564" s="91"/>
      <c r="H564" s="88" t="str">
        <f t="array" ref="H564">IF(G564="","",INDEX(Herbs!$J:$J,MATCH(G564,Herbs!$B:$B,0)))</f>
        <v/>
      </c>
      <c r="I564" s="13">
        <f t="array" ref="I564">IF(G564:G632="",0, INDEX(Herbs!A:A,MATCH(G564,Herbs!B:B,0)))</f>
        <v>0</v>
      </c>
      <c r="J564" s="89" t="str">
        <f t="array" ref="J564">IF(G564="","", SWITCH(INDEX(Herbs!$A:$A,MATCH(G564,Herbs!$B:$B,0)),1,1,2,3,3,9,4,36,5,180,6,1080,0)*F564)</f>
        <v/>
      </c>
      <c r="K564" s="90" t="str">
        <f t="array" ref="K564">IF(G564="","",INDEX(Herbs!$C:$C,MATCH(G564,Herbs!$B:$B,0)))</f>
        <v/>
      </c>
      <c r="L564" s="89"/>
      <c r="M564" s="91"/>
      <c r="N564" s="88" t="str">
        <f t="array" ref="N564">IF(M564="","",INDEX(Herbs!$J:$J,MATCH(M564,Herbs!$B:$B,0)))</f>
        <v/>
      </c>
      <c r="O564" s="88">
        <f t="array" ref="O564">IF(M564:M632="",0, INDEX(Herbs!A:A,MATCH(M564,Herbs!B:B,0)))</f>
        <v>0</v>
      </c>
      <c r="P564" s="89" t="str">
        <f t="array" ref="P564">IF(M564="","", SWITCH(INDEX(Herbs!$A:$A,MATCH(M564,Herbs!$B:$B,0)),1,1,2,3,3,9,4,36,5,180,6,1080,0)*L564)</f>
        <v/>
      </c>
      <c r="Q564" s="90" t="str">
        <f t="array" ref="Q564">IF(M564="","",INDEX(Herbs!$C:$C,MATCH(M564,Herbs!$B:$B,0)))</f>
        <v/>
      </c>
      <c r="R564" s="89"/>
      <c r="S564" s="91"/>
      <c r="T564" s="88" t="str">
        <f t="array" ref="T564">IF(S564="","",INDEX(Herbs!$J:$J,MATCH(S564,Herbs!$B:$B,0)))</f>
        <v/>
      </c>
      <c r="U564" s="88">
        <f t="array" ref="U564">IF(S564:S632="",0, INDEX(Herbs!A:A,MATCH(S564,Herbs!B:B,0)))</f>
        <v>0</v>
      </c>
      <c r="V564" s="89" t="str">
        <f t="array" ref="V564">IF(S564="","", SWITCH(INDEX(Herbs!$A:$A,MATCH(S564,Herbs!$B:$B,0)),1,1,2,3,3,9,4,36,5,180,6,1080,0)*R564)</f>
        <v/>
      </c>
      <c r="W564" s="90" t="str">
        <f t="array" ref="W564">IF(S564="","",INDEX(Herbs!$C:$C,MATCH(S564,Herbs!$B:$B,0)))</f>
        <v/>
      </c>
    </row>
    <row r="565" ht="41.25" customHeight="1">
      <c r="C565" s="75"/>
      <c r="D565" s="85" t="str">
        <f>C563</f>
        <v>Earth Dao Elixir</v>
      </c>
      <c r="E565" s="73" t="s">
        <v>323</v>
      </c>
      <c r="F565" s="86">
        <v>3.0</v>
      </c>
      <c r="G565" s="87" t="s">
        <v>394</v>
      </c>
      <c r="H565" s="88" t="str">
        <f t="array" ref="H565">IF(G565="","",INDEX(Herbs!$J:$J,MATCH(G565,Herbs!$B:$B,0)))</f>
        <v/>
      </c>
      <c r="I565" s="13">
        <f t="array" ref="I565">IF(G565:G632="",0, INDEX(Herbs!A:A,MATCH(G565,Herbs!B:B,0)))</f>
        <v>5</v>
      </c>
      <c r="J565" s="89">
        <f t="array" ref="J565">IF(G565="","", SWITCH(INDEX(Herbs!$A:$A,MATCH(G565,Herbs!$B:$B,0)),1,1,2,3,3,9,4,36,5,180,6,1080,0)*F565)</f>
        <v>540</v>
      </c>
      <c r="K565" s="90" t="str">
        <f t="array" ref="K565">IF(G565="","",INDEX(Herbs!$E:$E,MATCH(G565,Herbs!$B:$B,0)))</f>
        <v>Earth</v>
      </c>
      <c r="L565" s="89"/>
      <c r="M565" s="91"/>
      <c r="N565" s="88" t="str">
        <f t="array" ref="N565">IF(M565="","",INDEX(Herbs!$J:$J,MATCH(M565,Herbs!$B:$B,0)))</f>
        <v/>
      </c>
      <c r="O565" s="88">
        <f t="array" ref="O565">IF(M565:M632="",0, INDEX(Herbs!A:A,MATCH(M565,Herbs!B:B,0)))</f>
        <v>0</v>
      </c>
      <c r="P565" s="89" t="str">
        <f t="array" ref="P565">IF(M565="","", SWITCH(INDEX(Herbs!$A:$A,MATCH(M565,Herbs!$B:$B,0)),1,1,2,3,3,9,4,36,5,180,6,1080,0)*L565)</f>
        <v/>
      </c>
      <c r="Q565" s="90" t="str">
        <f t="array" ref="Q565">IF(M565="","",INDEX(Herbs!$E:$E,MATCH(M565,Herbs!$B:$B,0)))</f>
        <v/>
      </c>
      <c r="R565" s="89"/>
      <c r="S565" s="91"/>
      <c r="T565" s="88" t="str">
        <f t="array" ref="T565">IF(S565="","",INDEX(Herbs!$J:$J,MATCH(S565,Herbs!$B:$B,0)))</f>
        <v/>
      </c>
      <c r="U565" s="88">
        <f t="array" ref="U565">IF(S565:S632="",0, INDEX(Herbs!A:A,MATCH(S565,Herbs!B:B,0)))</f>
        <v>0</v>
      </c>
      <c r="V565" s="89" t="str">
        <f t="array" ref="V565">IF(S565="","", SWITCH(INDEX(Herbs!$A:$A,MATCH(S565,Herbs!$B:$B,0)),1,1,2,3,3,9,4,36,5,180,6,1080,0)*R565)</f>
        <v/>
      </c>
      <c r="W565" s="90" t="str">
        <f t="array" ref="W565">IF(S565="","",INDEX(Herbs!$E:$E,MATCH(S565,Herbs!$B:$B,0)))</f>
        <v/>
      </c>
    </row>
    <row r="566" ht="41.25" customHeight="1">
      <c r="C566" s="75"/>
      <c r="D566" s="85" t="str">
        <f>C563</f>
        <v>Earth Dao Elixir</v>
      </c>
      <c r="E566" s="73" t="s">
        <v>325</v>
      </c>
      <c r="F566" s="86">
        <v>1.0</v>
      </c>
      <c r="G566" s="87" t="s">
        <v>395</v>
      </c>
      <c r="H566" s="88" t="str">
        <f t="array" ref="H566">IF(G566="","",INDEX(Herbs!$J:$J,MATCH(G566,Herbs!$B:$B,0)))</f>
        <v/>
      </c>
      <c r="I566" s="13">
        <f t="array" ref="I566">IF(G566:G632="",0, INDEX(Herbs!A:A,MATCH(G566,Herbs!B:B,0)))</f>
        <v>5</v>
      </c>
      <c r="J566" s="89">
        <f t="array" ref="J566">IF(G566="","", SWITCH(INDEX(Herbs!$A:$A,MATCH(G566,Herbs!$B:$B,0)),1,1,2,3,3,9,4,36,5,180,6,1080,0)*F566)</f>
        <v>180</v>
      </c>
      <c r="K566" s="90" t="str">
        <f t="array" ref="K566">IF(G566="","",INDEX(Herbs!$E:$E,MATCH(G566,Herbs!$B:$B,0)))</f>
        <v>Dao Presence</v>
      </c>
      <c r="L566" s="89"/>
      <c r="M566" s="91"/>
      <c r="N566" s="88" t="str">
        <f t="array" ref="N566">IF(M566="","",INDEX(Herbs!$J:$J,MATCH(M566,Herbs!$B:$B,0)))</f>
        <v/>
      </c>
      <c r="O566" s="88">
        <f t="array" ref="O566">IF(M566:M632="",0, INDEX(Herbs!A:A,MATCH(M566,Herbs!B:B,0)))</f>
        <v>0</v>
      </c>
      <c r="P566" s="89" t="str">
        <f t="array" ref="P566">IF(M566="","", SWITCH(INDEX(Herbs!$A:$A,MATCH(M566,Herbs!$B:$B,0)),1,1,2,3,3,9,4,36,5,180,6,1080,0)*L566)</f>
        <v/>
      </c>
      <c r="Q566" s="90" t="str">
        <f t="array" ref="Q566">IF(M566="","",INDEX(Herbs!$E:$E,MATCH(M566,Herbs!$B:$B,0)))</f>
        <v/>
      </c>
      <c r="R566" s="89"/>
      <c r="S566" s="91"/>
      <c r="T566" s="88" t="str">
        <f t="array" ref="T566">IF(S566="","",INDEX(Herbs!$J:$J,MATCH(S566,Herbs!$B:$B,0)))</f>
        <v/>
      </c>
      <c r="U566" s="88">
        <f t="array" ref="U566">IF(S566:S632="",0, INDEX(Herbs!A:A,MATCH(S566,Herbs!B:B,0)))</f>
        <v>0</v>
      </c>
      <c r="V566" s="89" t="str">
        <f t="array" ref="V566">IF(S566="","", SWITCH(INDEX(Herbs!$A:$A,MATCH(S566,Herbs!$B:$B,0)),1,1,2,3,3,9,4,36,5,180,6,1080,0)*R566)</f>
        <v/>
      </c>
      <c r="W566" s="90" t="str">
        <f t="array" ref="W566">IF(S566="","",INDEX(Herbs!$E:$E,MATCH(S566,Herbs!$B:$B,0)))</f>
        <v/>
      </c>
    </row>
    <row r="567" ht="41.25" customHeight="1">
      <c r="A567" s="92"/>
      <c r="B567" s="92"/>
      <c r="C567" s="93"/>
      <c r="D567" s="94" t="str">
        <f>C563</f>
        <v>Earth Dao Elixir</v>
      </c>
      <c r="E567" s="95" t="s">
        <v>326</v>
      </c>
      <c r="F567" s="96">
        <v>1.0</v>
      </c>
      <c r="G567" s="97" t="s">
        <v>373</v>
      </c>
      <c r="H567" s="98" t="str">
        <f t="array" ref="H567">IF(G567="","",INDEX(Herbs!$J:$J,MATCH(G567,Herbs!$B:$B,0)))</f>
        <v/>
      </c>
      <c r="I567" s="99">
        <f t="array" ref="I567">IF(G567:G632="",0, INDEX(Herbs!A:A,MATCH(G567,Herbs!B:B,0)))</f>
        <v>5</v>
      </c>
      <c r="J567" s="100">
        <f t="array" ref="J567">IF(G567="","", SWITCH(INDEX(Herbs!$A:$A,MATCH(G567,Herbs!$B:$B,0)),1,1,2,3,3,9,4,36,5,180,6,1080,0)*F567)</f>
        <v>180</v>
      </c>
      <c r="K567" s="101" t="str">
        <f t="array" ref="K567">IF(G567="","",INDEX(Herbs!$G:$G,MATCH(G567,Herbs!$B:$B,0)))</f>
        <v>Cold</v>
      </c>
      <c r="L567" s="100"/>
      <c r="M567" s="97"/>
      <c r="N567" s="98" t="str">
        <f t="array" ref="N567">IF(M567="","",INDEX(Herbs!$J:$J,MATCH(M567,Herbs!$B:$B,0)))</f>
        <v/>
      </c>
      <c r="O567" s="98">
        <f t="array" ref="O567">IF(M567:M632="",0, INDEX(Herbs!A:A,MATCH(M567,Herbs!B:B,0)))</f>
        <v>0</v>
      </c>
      <c r="P567" s="100" t="str">
        <f t="array" ref="P567">IF(M567="","", SWITCH(INDEX(Herbs!$A:$A,MATCH(M567,Herbs!$B:$B,0)),1,1,2,3,3,9,4,36,5,180,6,1080,0)*L567)</f>
        <v/>
      </c>
      <c r="Q567" s="101" t="str">
        <f t="array" ref="Q567">IF(M567="","",INDEX(Herbs!$G:$G,MATCH(M567,Herbs!$B:$B,0)))</f>
        <v/>
      </c>
      <c r="R567" s="100"/>
      <c r="S567" s="97"/>
      <c r="T567" s="98" t="str">
        <f t="array" ref="T567">IF(S567="","",INDEX(Herbs!$J:$J,MATCH(S567,Herbs!$B:$B,0)))</f>
        <v/>
      </c>
      <c r="U567" s="98">
        <f t="array" ref="U567">IF(S567:S632="",0, INDEX(Herbs!A:A,MATCH(S567,Herbs!B:B,0)))</f>
        <v>0</v>
      </c>
      <c r="V567" s="100" t="str">
        <f t="array" ref="V567">IF(S567="","", SWITCH(INDEX(Herbs!$A:$A,MATCH(S567,Herbs!$B:$B,0)),1,1,2,3,3,9,4,36,5,180,6,1080,0)*R567)</f>
        <v/>
      </c>
      <c r="W567" s="101" t="str">
        <f t="array" ref="W567">IF(S567="","",INDEX(Herbs!$G:$G,MATCH(S567,Herbs!$B:$B,0)))</f>
        <v/>
      </c>
    </row>
    <row r="568" ht="41.25" customHeight="1">
      <c r="A568" s="82" t="s">
        <v>166</v>
      </c>
      <c r="B568" s="83">
        <v>5.0</v>
      </c>
      <c r="C568" s="84" t="s">
        <v>176</v>
      </c>
      <c r="D568" s="85" t="str">
        <f>C568</f>
        <v>Sword Dao Elixir</v>
      </c>
      <c r="E568" s="85" t="s">
        <v>320</v>
      </c>
      <c r="F568" s="86">
        <v>1.0</v>
      </c>
      <c r="G568" s="87" t="s">
        <v>392</v>
      </c>
      <c r="H568" s="88" t="str">
        <f t="array" ref="H568">IF(G568="","",INDEX(Herbs!$J:$J,MATCH(G568,Herbs!$B:$B,0)))</f>
        <v/>
      </c>
      <c r="I568" s="13">
        <f t="array" ref="I568">IF(G568:G632="",0, INDEX(Herbs!A:A,MATCH(G568,Herbs!B:B,0)))</f>
        <v>5</v>
      </c>
      <c r="J568" s="89">
        <f t="array" ref="J568">IF(G568="","", SWITCH(INDEX(Herbs!$A:$A,MATCH(G568,Herbs!$B:$B,0)),1,1,2,3,3,9,4,36,5,180,6,1080,0)*F568)</f>
        <v>180</v>
      </c>
      <c r="K568" s="90" t="str">
        <f t="array" ref="K568">IF(G568="","",INDEX(Herbs!$C:$C,MATCH(G568,Herbs!$B:$B,0)))</f>
        <v>Coalescing</v>
      </c>
      <c r="L568" s="89"/>
      <c r="M568" s="91"/>
      <c r="N568" s="88" t="str">
        <f t="array" ref="N568">IF(M568="","",INDEX(Herbs!$J:$J,MATCH(M568,Herbs!$B:$B,0)))</f>
        <v/>
      </c>
      <c r="O568" s="88">
        <f t="array" ref="O568">IF(M568:M632="",0, INDEX(Herbs!A:A,MATCH(M568,Herbs!B:B,0)))</f>
        <v>0</v>
      </c>
      <c r="P568" s="89" t="str">
        <f t="array" ref="P568">IF(M568="","", SWITCH(INDEX(Herbs!$A:$A,MATCH(M568,Herbs!$B:$B,0)),1,1,2,3,3,9,4,36,5,180,6,1080,0)*L568)</f>
        <v/>
      </c>
      <c r="Q568" s="90" t="str">
        <f t="array" ref="Q568">IF(M568="","",INDEX(Herbs!$C:$C,MATCH(M568,Herbs!$B:$B,0)))</f>
        <v/>
      </c>
      <c r="R568" s="89"/>
      <c r="S568" s="91"/>
      <c r="T568" s="88" t="str">
        <f t="array" ref="T568">IF(S568="","",INDEX(Herbs!$J:$J,MATCH(S568,Herbs!$B:$B,0)))</f>
        <v/>
      </c>
      <c r="U568" s="88">
        <f t="array" ref="U568">IF(S568:S632="",0, INDEX(Herbs!A:A,MATCH(S568,Herbs!B:B,0)))</f>
        <v>0</v>
      </c>
      <c r="V568" s="89" t="str">
        <f t="array" ref="V568">IF(S568="","", SWITCH(INDEX(Herbs!$A:$A,MATCH(S568,Herbs!$B:$B,0)),1,1,2,3,3,9,4,36,5,180,6,1080,0)*R568)</f>
        <v/>
      </c>
      <c r="W568" s="90" t="str">
        <f t="array" ref="W568">IF(S568="","",INDEX(Herbs!$C:$C,MATCH(S568,Herbs!$B:$B,0)))</f>
        <v/>
      </c>
    </row>
    <row r="569" ht="41.25" customHeight="1">
      <c r="C569" s="75"/>
      <c r="D569" s="85" t="str">
        <f>C568</f>
        <v>Sword Dao Elixir</v>
      </c>
      <c r="E569" s="85" t="s">
        <v>322</v>
      </c>
      <c r="F569" s="89"/>
      <c r="G569" s="91"/>
      <c r="H569" s="88" t="str">
        <f t="array" ref="H569">IF(G569="","",INDEX(Herbs!$J:$J,MATCH(G569,Herbs!$B:$B,0)))</f>
        <v/>
      </c>
      <c r="I569" s="13">
        <f t="array" ref="I569">IF(G569:G632="",0, INDEX(Herbs!A:A,MATCH(G569,Herbs!B:B,0)))</f>
        <v>0</v>
      </c>
      <c r="J569" s="89" t="str">
        <f t="array" ref="J569">IF(G569="","", SWITCH(INDEX(Herbs!$A:$A,MATCH(G569,Herbs!$B:$B,0)),1,1,2,3,3,9,4,36,5,180,6,1080,0)*F569)</f>
        <v/>
      </c>
      <c r="K569" s="90" t="str">
        <f t="array" ref="K569">IF(G569="","",INDEX(Herbs!$C:$C,MATCH(G569,Herbs!$B:$B,0)))</f>
        <v/>
      </c>
      <c r="L569" s="89"/>
      <c r="M569" s="91"/>
      <c r="N569" s="88" t="str">
        <f t="array" ref="N569">IF(M569="","",INDEX(Herbs!$J:$J,MATCH(M569,Herbs!$B:$B,0)))</f>
        <v/>
      </c>
      <c r="O569" s="88">
        <f t="array" ref="O569">IF(M569:M632="",0, INDEX(Herbs!A:A,MATCH(M569,Herbs!B:B,0)))</f>
        <v>0</v>
      </c>
      <c r="P569" s="89" t="str">
        <f t="array" ref="P569">IF(M569="","", SWITCH(INDEX(Herbs!$A:$A,MATCH(M569,Herbs!$B:$B,0)),1,1,2,3,3,9,4,36,5,180,6,1080,0)*L569)</f>
        <v/>
      </c>
      <c r="Q569" s="90" t="str">
        <f t="array" ref="Q569">IF(M569="","",INDEX(Herbs!$C:$C,MATCH(M569,Herbs!$B:$B,0)))</f>
        <v/>
      </c>
      <c r="R569" s="89"/>
      <c r="S569" s="91"/>
      <c r="T569" s="88" t="str">
        <f t="array" ref="T569">IF(S569="","",INDEX(Herbs!$J:$J,MATCH(S569,Herbs!$B:$B,0)))</f>
        <v/>
      </c>
      <c r="U569" s="88">
        <f t="array" ref="U569">IF(S569:S632="",0, INDEX(Herbs!A:A,MATCH(S569,Herbs!B:B,0)))</f>
        <v>0</v>
      </c>
      <c r="V569" s="89" t="str">
        <f t="array" ref="V569">IF(S569="","", SWITCH(INDEX(Herbs!$A:$A,MATCH(S569,Herbs!$B:$B,0)),1,1,2,3,3,9,4,36,5,180,6,1080,0)*R569)</f>
        <v/>
      </c>
      <c r="W569" s="90" t="str">
        <f t="array" ref="W569">IF(S569="","",INDEX(Herbs!$C:$C,MATCH(S569,Herbs!$B:$B,0)))</f>
        <v/>
      </c>
    </row>
    <row r="570" ht="41.25" customHeight="1">
      <c r="C570" s="75"/>
      <c r="D570" s="85" t="str">
        <f>C568</f>
        <v>Sword Dao Elixir</v>
      </c>
      <c r="E570" s="73" t="s">
        <v>323</v>
      </c>
      <c r="F570" s="86">
        <v>3.0</v>
      </c>
      <c r="G570" s="87" t="s">
        <v>399</v>
      </c>
      <c r="H570" s="88" t="str">
        <f t="array" ref="H570">IF(G570="","",INDEX(Herbs!$J:$J,MATCH(G570,Herbs!$B:$B,0)))</f>
        <v/>
      </c>
      <c r="I570" s="13">
        <f t="array" ref="I570">IF(G570:G632="",0, INDEX(Herbs!A:A,MATCH(G570,Herbs!B:B,0)))</f>
        <v>5</v>
      </c>
      <c r="J570" s="89">
        <f t="array" ref="J570">IF(G570="","", SWITCH(INDEX(Herbs!$A:$A,MATCH(G570,Herbs!$B:$B,0)),1,1,2,3,3,9,4,36,5,180,6,1080,0)*F570)</f>
        <v>540</v>
      </c>
      <c r="K570" s="90" t="str">
        <f t="array" ref="K570">IF(G570="","",INDEX(Herbs!$E:$E,MATCH(G570,Herbs!$B:$B,0)))</f>
        <v>Sword</v>
      </c>
      <c r="L570" s="89"/>
      <c r="M570" s="91"/>
      <c r="N570" s="88" t="str">
        <f t="array" ref="N570">IF(M570="","",INDEX(Herbs!$J:$J,MATCH(M570,Herbs!$B:$B,0)))</f>
        <v/>
      </c>
      <c r="O570" s="88">
        <f t="array" ref="O570">IF(M570:M632="",0, INDEX(Herbs!A:A,MATCH(M570,Herbs!B:B,0)))</f>
        <v>0</v>
      </c>
      <c r="P570" s="89" t="str">
        <f t="array" ref="P570">IF(M570="","", SWITCH(INDEX(Herbs!$A:$A,MATCH(M570,Herbs!$B:$B,0)),1,1,2,3,3,9,4,36,5,180,6,1080,0)*L570)</f>
        <v/>
      </c>
      <c r="Q570" s="90" t="str">
        <f t="array" ref="Q570">IF(M570="","",INDEX(Herbs!$E:$E,MATCH(M570,Herbs!$B:$B,0)))</f>
        <v/>
      </c>
      <c r="R570" s="89"/>
      <c r="S570" s="91"/>
      <c r="T570" s="88" t="str">
        <f t="array" ref="T570">IF(S570="","",INDEX(Herbs!$J:$J,MATCH(S570,Herbs!$B:$B,0)))</f>
        <v/>
      </c>
      <c r="U570" s="88">
        <f t="array" ref="U570">IF(S570:S632="",0, INDEX(Herbs!A:A,MATCH(S570,Herbs!B:B,0)))</f>
        <v>0</v>
      </c>
      <c r="V570" s="89" t="str">
        <f t="array" ref="V570">IF(S570="","", SWITCH(INDEX(Herbs!$A:$A,MATCH(S570,Herbs!$B:$B,0)),1,1,2,3,3,9,4,36,5,180,6,1080,0)*R570)</f>
        <v/>
      </c>
      <c r="W570" s="90" t="str">
        <f t="array" ref="W570">IF(S570="","",INDEX(Herbs!$E:$E,MATCH(S570,Herbs!$B:$B,0)))</f>
        <v/>
      </c>
    </row>
    <row r="571" ht="41.25" customHeight="1">
      <c r="C571" s="75"/>
      <c r="D571" s="85" t="str">
        <f>C568</f>
        <v>Sword Dao Elixir</v>
      </c>
      <c r="E571" s="73" t="s">
        <v>325</v>
      </c>
      <c r="F571" s="86">
        <v>1.0</v>
      </c>
      <c r="G571" s="87" t="s">
        <v>395</v>
      </c>
      <c r="H571" s="88" t="str">
        <f t="array" ref="H571">IF(G571="","",INDEX(Herbs!$J:$J,MATCH(G571,Herbs!$B:$B,0)))</f>
        <v/>
      </c>
      <c r="I571" s="13">
        <f t="array" ref="I571">IF(G571:G632="",0, INDEX(Herbs!A:A,MATCH(G571,Herbs!B:B,0)))</f>
        <v>5</v>
      </c>
      <c r="J571" s="89">
        <f t="array" ref="J571">IF(G571="","", SWITCH(INDEX(Herbs!$A:$A,MATCH(G571,Herbs!$B:$B,0)),1,1,2,3,3,9,4,36,5,180,6,1080,0)*F571)</f>
        <v>180</v>
      </c>
      <c r="K571" s="90" t="str">
        <f t="array" ref="K571">IF(G571="","",INDEX(Herbs!$E:$E,MATCH(G571,Herbs!$B:$B,0)))</f>
        <v>Dao Presence</v>
      </c>
      <c r="L571" s="89"/>
      <c r="M571" s="91"/>
      <c r="N571" s="88" t="str">
        <f t="array" ref="N571">IF(M571="","",INDEX(Herbs!$J:$J,MATCH(M571,Herbs!$B:$B,0)))</f>
        <v/>
      </c>
      <c r="O571" s="88">
        <f t="array" ref="O571">IF(M571:M632="",0, INDEX(Herbs!A:A,MATCH(M571,Herbs!B:B,0)))</f>
        <v>0</v>
      </c>
      <c r="P571" s="89" t="str">
        <f t="array" ref="P571">IF(M571="","", SWITCH(INDEX(Herbs!$A:$A,MATCH(M571,Herbs!$B:$B,0)),1,1,2,3,3,9,4,36,5,180,6,1080,0)*L571)</f>
        <v/>
      </c>
      <c r="Q571" s="90" t="str">
        <f t="array" ref="Q571">IF(M571="","",INDEX(Herbs!$E:$E,MATCH(M571,Herbs!$B:$B,0)))</f>
        <v/>
      </c>
      <c r="R571" s="89"/>
      <c r="S571" s="91"/>
      <c r="T571" s="88" t="str">
        <f t="array" ref="T571">IF(S571="","",INDEX(Herbs!$J:$J,MATCH(S571,Herbs!$B:$B,0)))</f>
        <v/>
      </c>
      <c r="U571" s="88">
        <f t="array" ref="U571">IF(S571:S632="",0, INDEX(Herbs!A:A,MATCH(S571,Herbs!B:B,0)))</f>
        <v>0</v>
      </c>
      <c r="V571" s="89" t="str">
        <f t="array" ref="V571">IF(S571="","", SWITCH(INDEX(Herbs!$A:$A,MATCH(S571,Herbs!$B:$B,0)),1,1,2,3,3,9,4,36,5,180,6,1080,0)*R571)</f>
        <v/>
      </c>
      <c r="W571" s="90" t="str">
        <f t="array" ref="W571">IF(S571="","",INDEX(Herbs!$E:$E,MATCH(S571,Herbs!$B:$B,0)))</f>
        <v/>
      </c>
    </row>
    <row r="572" ht="41.25" customHeight="1">
      <c r="A572" s="92"/>
      <c r="B572" s="92"/>
      <c r="C572" s="93"/>
      <c r="D572" s="94" t="str">
        <f>C568</f>
        <v>Sword Dao Elixir</v>
      </c>
      <c r="E572" s="95" t="s">
        <v>326</v>
      </c>
      <c r="F572" s="96">
        <v>1.0</v>
      </c>
      <c r="G572" s="97" t="s">
        <v>368</v>
      </c>
      <c r="H572" s="98" t="str">
        <f t="array" ref="H572">IF(G572="","",INDEX(Herbs!$J:$J,MATCH(G572,Herbs!$B:$B,0)))</f>
        <v/>
      </c>
      <c r="I572" s="99">
        <f t="array" ref="I572">IF(G572:G632="",0, INDEX(Herbs!A:A,MATCH(G572,Herbs!B:B,0)))</f>
        <v>5</v>
      </c>
      <c r="J572" s="100">
        <f t="array" ref="J572">IF(G572="","", SWITCH(INDEX(Herbs!$A:$A,MATCH(G572,Herbs!$B:$B,0)),1,1,2,3,3,9,4,36,5,180,6,1080,0)*F572)</f>
        <v>180</v>
      </c>
      <c r="K572" s="101" t="str">
        <f t="array" ref="K572">IF(G572="","",INDEX(Herbs!$G:$G,MATCH(G572,Herbs!$B:$B,0)))</f>
        <v>Balanced</v>
      </c>
      <c r="L572" s="100"/>
      <c r="M572" s="97"/>
      <c r="N572" s="98" t="str">
        <f t="array" ref="N572">IF(M572="","",INDEX(Herbs!$J:$J,MATCH(M572,Herbs!$B:$B,0)))</f>
        <v/>
      </c>
      <c r="O572" s="98">
        <f t="array" ref="O572">IF(M572:M632="",0, INDEX(Herbs!A:A,MATCH(M572,Herbs!B:B,0)))</f>
        <v>0</v>
      </c>
      <c r="P572" s="100" t="str">
        <f t="array" ref="P572">IF(M572="","", SWITCH(INDEX(Herbs!$A:$A,MATCH(M572,Herbs!$B:$B,0)),1,1,2,3,3,9,4,36,5,180,6,1080,0)*L572)</f>
        <v/>
      </c>
      <c r="Q572" s="101" t="str">
        <f t="array" ref="Q572">IF(M572="","",INDEX(Herbs!$G:$G,MATCH(M572,Herbs!$B:$B,0)))</f>
        <v/>
      </c>
      <c r="R572" s="100"/>
      <c r="S572" s="97"/>
      <c r="T572" s="98" t="str">
        <f t="array" ref="T572">IF(S572="","",INDEX(Herbs!$J:$J,MATCH(S572,Herbs!$B:$B,0)))</f>
        <v/>
      </c>
      <c r="U572" s="98">
        <f t="array" ref="U572">IF(S572:S632="",0, INDEX(Herbs!A:A,MATCH(S572,Herbs!B:B,0)))</f>
        <v>0</v>
      </c>
      <c r="V572" s="100" t="str">
        <f t="array" ref="V572">IF(S572="","", SWITCH(INDEX(Herbs!$A:$A,MATCH(S572,Herbs!$B:$B,0)),1,1,2,3,3,9,4,36,5,180,6,1080,0)*R572)</f>
        <v/>
      </c>
      <c r="W572" s="101" t="str">
        <f t="array" ref="W572">IF(S572="","",INDEX(Herbs!$G:$G,MATCH(S572,Herbs!$B:$B,0)))</f>
        <v/>
      </c>
    </row>
    <row r="573" ht="41.25" customHeight="1">
      <c r="A573" s="82" t="s">
        <v>166</v>
      </c>
      <c r="B573" s="83">
        <v>5.0</v>
      </c>
      <c r="C573" s="84" t="s">
        <v>174</v>
      </c>
      <c r="D573" s="85" t="str">
        <f>C573</f>
        <v>Soul Dao Elixir</v>
      </c>
      <c r="E573" s="85" t="s">
        <v>320</v>
      </c>
      <c r="F573" s="86">
        <v>1.0</v>
      </c>
      <c r="G573" s="87" t="s">
        <v>392</v>
      </c>
      <c r="H573" s="88" t="str">
        <f t="array" ref="H573">IF(G573="","",INDEX(Herbs!$J:$J,MATCH(G573,Herbs!$B:$B,0)))</f>
        <v/>
      </c>
      <c r="I573" s="13">
        <f t="array" ref="I573">IF(G573:G632="",0, INDEX(Herbs!A:A,MATCH(G573,Herbs!B:B,0)))</f>
        <v>5</v>
      </c>
      <c r="J573" s="89">
        <f t="array" ref="J573">IF(G573="","", SWITCH(INDEX(Herbs!$A:$A,MATCH(G573,Herbs!$B:$B,0)),1,1,2,3,3,9,4,36,5,180,6,1080,0)*F573)</f>
        <v>180</v>
      </c>
      <c r="K573" s="90" t="str">
        <f t="array" ref="K573">IF(G573="","",INDEX(Herbs!$C:$C,MATCH(G573,Herbs!$B:$B,0)))</f>
        <v>Coalescing</v>
      </c>
      <c r="L573" s="89"/>
      <c r="M573" s="91"/>
      <c r="N573" s="88" t="str">
        <f t="array" ref="N573">IF(M573="","",INDEX(Herbs!$J:$J,MATCH(M573,Herbs!$B:$B,0)))</f>
        <v/>
      </c>
      <c r="O573" s="88">
        <f t="array" ref="O573">IF(M573:M632="",0, INDEX(Herbs!A:A,MATCH(M573,Herbs!B:B,0)))</f>
        <v>0</v>
      </c>
      <c r="P573" s="89" t="str">
        <f t="array" ref="P573">IF(M573="","", SWITCH(INDEX(Herbs!$A:$A,MATCH(M573,Herbs!$B:$B,0)),1,1,2,3,3,9,4,36,5,180,6,1080,0)*L573)</f>
        <v/>
      </c>
      <c r="Q573" s="90" t="str">
        <f t="array" ref="Q573">IF(M573="","",INDEX(Herbs!$C:$C,MATCH(M573,Herbs!$B:$B,0)))</f>
        <v/>
      </c>
      <c r="R573" s="89"/>
      <c r="S573" s="91"/>
      <c r="T573" s="88" t="str">
        <f t="array" ref="T573">IF(S573="","",INDEX(Herbs!$J:$J,MATCH(S573,Herbs!$B:$B,0)))</f>
        <v/>
      </c>
      <c r="U573" s="88">
        <f t="array" ref="U573">IF(S573:S632="",0, INDEX(Herbs!A:A,MATCH(S573,Herbs!B:B,0)))</f>
        <v>0</v>
      </c>
      <c r="V573" s="89" t="str">
        <f t="array" ref="V573">IF(S573="","", SWITCH(INDEX(Herbs!$A:$A,MATCH(S573,Herbs!$B:$B,0)),1,1,2,3,3,9,4,36,5,180,6,1080,0)*R573)</f>
        <v/>
      </c>
      <c r="W573" s="90" t="str">
        <f t="array" ref="W573">IF(S573="","",INDEX(Herbs!$C:$C,MATCH(S573,Herbs!$B:$B,0)))</f>
        <v/>
      </c>
    </row>
    <row r="574" ht="41.25" customHeight="1">
      <c r="C574" s="75"/>
      <c r="D574" s="85" t="str">
        <f>C573</f>
        <v>Soul Dao Elixir</v>
      </c>
      <c r="E574" s="85" t="s">
        <v>322</v>
      </c>
      <c r="F574" s="89"/>
      <c r="G574" s="91"/>
      <c r="H574" s="88" t="str">
        <f t="array" ref="H574">IF(G574="","",INDEX(Herbs!$J:$J,MATCH(G574,Herbs!$B:$B,0)))</f>
        <v/>
      </c>
      <c r="I574" s="13">
        <f t="array" ref="I574">IF(G574:G632="",0, INDEX(Herbs!A:A,MATCH(G574,Herbs!B:B,0)))</f>
        <v>0</v>
      </c>
      <c r="J574" s="89" t="str">
        <f t="array" ref="J574">IF(G574="","", SWITCH(INDEX(Herbs!$A:$A,MATCH(G574,Herbs!$B:$B,0)),1,1,2,3,3,9,4,36,5,180,6,1080,0)*F574)</f>
        <v/>
      </c>
      <c r="K574" s="90" t="str">
        <f t="array" ref="K574">IF(G574="","",INDEX(Herbs!$C:$C,MATCH(G574,Herbs!$B:$B,0)))</f>
        <v/>
      </c>
      <c r="L574" s="89"/>
      <c r="M574" s="91"/>
      <c r="N574" s="88" t="str">
        <f t="array" ref="N574">IF(M574="","",INDEX(Herbs!$J:$J,MATCH(M574,Herbs!$B:$B,0)))</f>
        <v/>
      </c>
      <c r="O574" s="88">
        <f t="array" ref="O574">IF(M574:M632="",0, INDEX(Herbs!A:A,MATCH(M574,Herbs!B:B,0)))</f>
        <v>0</v>
      </c>
      <c r="P574" s="89" t="str">
        <f t="array" ref="P574">IF(M574="","", SWITCH(INDEX(Herbs!$A:$A,MATCH(M574,Herbs!$B:$B,0)),1,1,2,3,3,9,4,36,5,180,6,1080,0)*L574)</f>
        <v/>
      </c>
      <c r="Q574" s="90" t="str">
        <f t="array" ref="Q574">IF(M574="","",INDEX(Herbs!$C:$C,MATCH(M574,Herbs!$B:$B,0)))</f>
        <v/>
      </c>
      <c r="R574" s="89"/>
      <c r="S574" s="91"/>
      <c r="T574" s="88" t="str">
        <f t="array" ref="T574">IF(S574="","",INDEX(Herbs!$J:$J,MATCH(S574,Herbs!$B:$B,0)))</f>
        <v/>
      </c>
      <c r="U574" s="88">
        <f t="array" ref="U574">IF(S574:S632="",0, INDEX(Herbs!A:A,MATCH(S574,Herbs!B:B,0)))</f>
        <v>0</v>
      </c>
      <c r="V574" s="89" t="str">
        <f t="array" ref="V574">IF(S574="","", SWITCH(INDEX(Herbs!$A:$A,MATCH(S574,Herbs!$B:$B,0)),1,1,2,3,3,9,4,36,5,180,6,1080,0)*R574)</f>
        <v/>
      </c>
      <c r="W574" s="90" t="str">
        <f t="array" ref="W574">IF(S574="","",INDEX(Herbs!$C:$C,MATCH(S574,Herbs!$B:$B,0)))</f>
        <v/>
      </c>
    </row>
    <row r="575" ht="41.25" customHeight="1">
      <c r="C575" s="75"/>
      <c r="D575" s="85" t="str">
        <f>C573</f>
        <v>Soul Dao Elixir</v>
      </c>
      <c r="E575" s="73" t="s">
        <v>323</v>
      </c>
      <c r="F575" s="86">
        <v>3.0</v>
      </c>
      <c r="G575" s="87" t="s">
        <v>398</v>
      </c>
      <c r="H575" s="88" t="str">
        <f t="array" ref="H575">IF(G575="","",INDEX(Herbs!$J:$J,MATCH(G575,Herbs!$B:$B,0)))</f>
        <v/>
      </c>
      <c r="I575" s="13">
        <f t="array" ref="I575">IF(G575:G632="",0, INDEX(Herbs!A:A,MATCH(G575,Herbs!B:B,0)))</f>
        <v>5</v>
      </c>
      <c r="J575" s="89">
        <f t="array" ref="J575">IF(G575="","", SWITCH(INDEX(Herbs!$A:$A,MATCH(G575,Herbs!$B:$B,0)),1,1,2,3,3,9,4,36,5,180,6,1080,0)*F575)</f>
        <v>540</v>
      </c>
      <c r="K575" s="90" t="str">
        <f t="array" ref="K575">IF(G575="","",INDEX(Herbs!$E:$E,MATCH(G575,Herbs!$B:$B,0)))</f>
        <v>Focusing</v>
      </c>
      <c r="L575" s="89"/>
      <c r="M575" s="91"/>
      <c r="N575" s="88" t="str">
        <f t="array" ref="N575">IF(M575="","",INDEX(Herbs!$J:$J,MATCH(M575,Herbs!$B:$B,0)))</f>
        <v/>
      </c>
      <c r="O575" s="88">
        <f t="array" ref="O575">IF(M575:M632="",0, INDEX(Herbs!A:A,MATCH(M575,Herbs!B:B,0)))</f>
        <v>0</v>
      </c>
      <c r="P575" s="89" t="str">
        <f t="array" ref="P575">IF(M575="","", SWITCH(INDEX(Herbs!$A:$A,MATCH(M575,Herbs!$B:$B,0)),1,1,2,3,3,9,4,36,5,180,6,1080,0)*L575)</f>
        <v/>
      </c>
      <c r="Q575" s="90" t="str">
        <f t="array" ref="Q575">IF(M575="","",INDEX(Herbs!$E:$E,MATCH(M575,Herbs!$B:$B,0)))</f>
        <v/>
      </c>
      <c r="R575" s="89"/>
      <c r="S575" s="91"/>
      <c r="T575" s="88" t="str">
        <f t="array" ref="T575">IF(S575="","",INDEX(Herbs!$J:$J,MATCH(S575,Herbs!$B:$B,0)))</f>
        <v/>
      </c>
      <c r="U575" s="88">
        <f t="array" ref="U575">IF(S575:S632="",0, INDEX(Herbs!A:A,MATCH(S575,Herbs!B:B,0)))</f>
        <v>0</v>
      </c>
      <c r="V575" s="89" t="str">
        <f t="array" ref="V575">IF(S575="","", SWITCH(INDEX(Herbs!$A:$A,MATCH(S575,Herbs!$B:$B,0)),1,1,2,3,3,9,4,36,5,180,6,1080,0)*R575)</f>
        <v/>
      </c>
      <c r="W575" s="90" t="str">
        <f t="array" ref="W575">IF(S575="","",INDEX(Herbs!$E:$E,MATCH(S575,Herbs!$B:$B,0)))</f>
        <v/>
      </c>
    </row>
    <row r="576" ht="41.25" customHeight="1">
      <c r="C576" s="75"/>
      <c r="D576" s="85" t="str">
        <f>C573</f>
        <v>Soul Dao Elixir</v>
      </c>
      <c r="E576" s="73" t="s">
        <v>325</v>
      </c>
      <c r="F576" s="86">
        <v>1.0</v>
      </c>
      <c r="G576" s="87" t="s">
        <v>395</v>
      </c>
      <c r="H576" s="88" t="str">
        <f t="array" ref="H576">IF(G576="","",INDEX(Herbs!$J:$J,MATCH(G576,Herbs!$B:$B,0)))</f>
        <v/>
      </c>
      <c r="I576" s="13">
        <f t="array" ref="I576">IF(G576:G632="",0, INDEX(Herbs!A:A,MATCH(G576,Herbs!B:B,0)))</f>
        <v>5</v>
      </c>
      <c r="J576" s="89">
        <f t="array" ref="J576">IF(G576="","", SWITCH(INDEX(Herbs!$A:$A,MATCH(G576,Herbs!$B:$B,0)),1,1,2,3,3,9,4,36,5,180,6,1080,0)*F576)</f>
        <v>180</v>
      </c>
      <c r="K576" s="90" t="str">
        <f t="array" ref="K576">IF(G576="","",INDEX(Herbs!$E:$E,MATCH(G576,Herbs!$B:$B,0)))</f>
        <v>Dao Presence</v>
      </c>
      <c r="L576" s="89"/>
      <c r="M576" s="91"/>
      <c r="N576" s="88" t="str">
        <f t="array" ref="N576">IF(M576="","",INDEX(Herbs!$J:$J,MATCH(M576,Herbs!$B:$B,0)))</f>
        <v/>
      </c>
      <c r="O576" s="88">
        <f t="array" ref="O576">IF(M576:M632="",0, INDEX(Herbs!A:A,MATCH(M576,Herbs!B:B,0)))</f>
        <v>0</v>
      </c>
      <c r="P576" s="89" t="str">
        <f t="array" ref="P576">IF(M576="","", SWITCH(INDEX(Herbs!$A:$A,MATCH(M576,Herbs!$B:$B,0)),1,1,2,3,3,9,4,36,5,180,6,1080,0)*L576)</f>
        <v/>
      </c>
      <c r="Q576" s="90" t="str">
        <f t="array" ref="Q576">IF(M576="","",INDEX(Herbs!$E:$E,MATCH(M576,Herbs!$B:$B,0)))</f>
        <v/>
      </c>
      <c r="R576" s="89"/>
      <c r="S576" s="91"/>
      <c r="T576" s="88" t="str">
        <f t="array" ref="T576">IF(S576="","",INDEX(Herbs!$J:$J,MATCH(S576,Herbs!$B:$B,0)))</f>
        <v/>
      </c>
      <c r="U576" s="88">
        <f t="array" ref="U576">IF(S576:S632="",0, INDEX(Herbs!A:A,MATCH(S576,Herbs!B:B,0)))</f>
        <v>0</v>
      </c>
      <c r="V576" s="89" t="str">
        <f t="array" ref="V576">IF(S576="","", SWITCH(INDEX(Herbs!$A:$A,MATCH(S576,Herbs!$B:$B,0)),1,1,2,3,3,9,4,36,5,180,6,1080,0)*R576)</f>
        <v/>
      </c>
      <c r="W576" s="90" t="str">
        <f t="array" ref="W576">IF(S576="","",INDEX(Herbs!$E:$E,MATCH(S576,Herbs!$B:$B,0)))</f>
        <v/>
      </c>
    </row>
    <row r="577" ht="41.25" customHeight="1">
      <c r="A577" s="92"/>
      <c r="B577" s="92"/>
      <c r="C577" s="93"/>
      <c r="D577" s="94" t="str">
        <f>C573</f>
        <v>Soul Dao Elixir</v>
      </c>
      <c r="E577" s="95" t="s">
        <v>326</v>
      </c>
      <c r="F577" s="96">
        <v>1.0</v>
      </c>
      <c r="G577" s="97" t="s">
        <v>371</v>
      </c>
      <c r="H577" s="98" t="str">
        <f t="array" ref="H577">IF(G577="","",INDEX(Herbs!$J:$J,MATCH(G577,Herbs!$B:$B,0)))</f>
        <v/>
      </c>
      <c r="I577" s="99">
        <f t="array" ref="I577">IF(G577:G632="",0, INDEX(Herbs!A:A,MATCH(G577,Herbs!B:B,0)))</f>
        <v>5</v>
      </c>
      <c r="J577" s="100">
        <f t="array" ref="J577">IF(G577="","", SWITCH(INDEX(Herbs!$A:$A,MATCH(G577,Herbs!$B:$B,0)),1,1,2,3,3,9,4,36,5,180,6,1080,0)*F577)</f>
        <v>180</v>
      </c>
      <c r="K577" s="101" t="str">
        <f t="array" ref="K577">IF(G577="","",INDEX(Herbs!$G:$G,MATCH(G577,Herbs!$B:$B,0)))</f>
        <v>Cold</v>
      </c>
      <c r="L577" s="100"/>
      <c r="M577" s="97"/>
      <c r="N577" s="98" t="str">
        <f t="array" ref="N577">IF(M577="","",INDEX(Herbs!$J:$J,MATCH(M577,Herbs!$B:$B,0)))</f>
        <v/>
      </c>
      <c r="O577" s="98">
        <f t="array" ref="O577">IF(M577:M632="",0, INDEX(Herbs!A:A,MATCH(M577,Herbs!B:B,0)))</f>
        <v>0</v>
      </c>
      <c r="P577" s="100" t="str">
        <f t="array" ref="P577">IF(M577="","", SWITCH(INDEX(Herbs!$A:$A,MATCH(M577,Herbs!$B:$B,0)),1,1,2,3,3,9,4,36,5,180,6,1080,0)*L577)</f>
        <v/>
      </c>
      <c r="Q577" s="101" t="str">
        <f t="array" ref="Q577">IF(M577="","",INDEX(Herbs!$G:$G,MATCH(M577,Herbs!$B:$B,0)))</f>
        <v/>
      </c>
      <c r="R577" s="100"/>
      <c r="S577" s="97"/>
      <c r="T577" s="98" t="str">
        <f t="array" ref="T577">IF(S577="","",INDEX(Herbs!$J:$J,MATCH(S577,Herbs!$B:$B,0)))</f>
        <v/>
      </c>
      <c r="U577" s="98">
        <f t="array" ref="U577">IF(S577:S632="",0, INDEX(Herbs!A:A,MATCH(S577,Herbs!B:B,0)))</f>
        <v>0</v>
      </c>
      <c r="V577" s="100" t="str">
        <f t="array" ref="V577">IF(S577="","", SWITCH(INDEX(Herbs!$A:$A,MATCH(S577,Herbs!$B:$B,0)),1,1,2,3,3,9,4,36,5,180,6,1080,0)*R577)</f>
        <v/>
      </c>
      <c r="W577" s="101" t="str">
        <f t="array" ref="W577">IF(S577="","",INDEX(Herbs!$G:$G,MATCH(S577,Herbs!$B:$B,0)))</f>
        <v/>
      </c>
    </row>
    <row r="578" ht="41.25" customHeight="1">
      <c r="A578" s="82" t="s">
        <v>166</v>
      </c>
      <c r="B578" s="83">
        <v>5.0</v>
      </c>
      <c r="C578" s="84" t="s">
        <v>165</v>
      </c>
      <c r="D578" s="85" t="str">
        <f>C578</f>
        <v>Origin Dao Elixir</v>
      </c>
      <c r="E578" s="85" t="s">
        <v>320</v>
      </c>
      <c r="F578" s="86">
        <v>2.0</v>
      </c>
      <c r="G578" s="87" t="s">
        <v>392</v>
      </c>
      <c r="H578" s="88" t="str">
        <f t="array" ref="H578">IF(G578="","",INDEX(Herbs!$J:$J,MATCH(G578,Herbs!$B:$B,0)))</f>
        <v/>
      </c>
      <c r="I578" s="13">
        <f t="array" ref="I578">IF(G578:G632="",0, INDEX(Herbs!A:A,MATCH(G578,Herbs!B:B,0)))</f>
        <v>5</v>
      </c>
      <c r="J578" s="89">
        <f t="array" ref="J578">IF(G578="","", SWITCH(INDEX(Herbs!$A:$A,MATCH(G578,Herbs!$B:$B,0)),1,1,2,3,3,9,4,36,5,180,6,1080,0)*F578)</f>
        <v>360</v>
      </c>
      <c r="K578" s="90" t="str">
        <f t="array" ref="K578">IF(G578="","",INDEX(Herbs!$C:$C,MATCH(G578,Herbs!$B:$B,0)))</f>
        <v>Coalescing</v>
      </c>
      <c r="L578" s="89"/>
      <c r="M578" s="91"/>
      <c r="N578" s="88" t="str">
        <f t="array" ref="N578">IF(M578="","",INDEX(Herbs!$J:$J,MATCH(M578,Herbs!$B:$B,0)))</f>
        <v/>
      </c>
      <c r="O578" s="88">
        <f t="array" ref="O578">IF(M578:M632="",0, INDEX(Herbs!A:A,MATCH(M578,Herbs!B:B,0)))</f>
        <v>0</v>
      </c>
      <c r="P578" s="89" t="str">
        <f t="array" ref="P578">IF(M578="","", SWITCH(INDEX(Herbs!$A:$A,MATCH(M578,Herbs!$B:$B,0)),1,1,2,3,3,9,4,36,5,180,6,1080,0)*L578)</f>
        <v/>
      </c>
      <c r="Q578" s="90" t="str">
        <f t="array" ref="Q578">IF(M578="","",INDEX(Herbs!$C:$C,MATCH(M578,Herbs!$B:$B,0)))</f>
        <v/>
      </c>
      <c r="R578" s="89"/>
      <c r="S578" s="91"/>
      <c r="T578" s="88" t="str">
        <f t="array" ref="T578">IF(S578="","",INDEX(Herbs!$J:$J,MATCH(S578,Herbs!$B:$B,0)))</f>
        <v/>
      </c>
      <c r="U578" s="88">
        <f t="array" ref="U578">IF(S578:S632="",0, INDEX(Herbs!A:A,MATCH(S578,Herbs!B:B,0)))</f>
        <v>0</v>
      </c>
      <c r="V578" s="89" t="str">
        <f t="array" ref="V578">IF(S578="","", SWITCH(INDEX(Herbs!$A:$A,MATCH(S578,Herbs!$B:$B,0)),1,1,2,3,3,9,4,36,5,180,6,1080,0)*R578)</f>
        <v/>
      </c>
      <c r="W578" s="90" t="str">
        <f t="array" ref="W578">IF(S578="","",INDEX(Herbs!$C:$C,MATCH(S578,Herbs!$B:$B,0)))</f>
        <v/>
      </c>
    </row>
    <row r="579" ht="41.25" customHeight="1">
      <c r="C579" s="75"/>
      <c r="D579" s="85" t="str">
        <f>C578</f>
        <v>Origin Dao Elixir</v>
      </c>
      <c r="E579" s="85" t="s">
        <v>322</v>
      </c>
      <c r="F579" s="89"/>
      <c r="G579" s="91"/>
      <c r="H579" s="88" t="str">
        <f t="array" ref="H579">IF(G579="","",INDEX(Herbs!$J:$J,MATCH(G579,Herbs!$B:$B,0)))</f>
        <v/>
      </c>
      <c r="I579" s="13">
        <f t="array" ref="I579">IF(G579:G632="",0, INDEX(Herbs!A:A,MATCH(G579,Herbs!B:B,0)))</f>
        <v>0</v>
      </c>
      <c r="J579" s="89" t="str">
        <f t="array" ref="J579">IF(G579="","", SWITCH(INDEX(Herbs!$A:$A,MATCH(G579,Herbs!$B:$B,0)),1,1,2,3,3,9,4,36,5,180,6,1080,0)*F579)</f>
        <v/>
      </c>
      <c r="K579" s="90" t="str">
        <f t="array" ref="K579">IF(G579="","",INDEX(Herbs!$C:$C,MATCH(G579,Herbs!$B:$B,0)))</f>
        <v/>
      </c>
      <c r="L579" s="89"/>
      <c r="M579" s="91"/>
      <c r="N579" s="88" t="str">
        <f t="array" ref="N579">IF(M579="","",INDEX(Herbs!$J:$J,MATCH(M579,Herbs!$B:$B,0)))</f>
        <v/>
      </c>
      <c r="O579" s="88">
        <f t="array" ref="O579">IF(M579:M632="",0, INDEX(Herbs!A:A,MATCH(M579,Herbs!B:B,0)))</f>
        <v>0</v>
      </c>
      <c r="P579" s="89" t="str">
        <f t="array" ref="P579">IF(M579="","", SWITCH(INDEX(Herbs!$A:$A,MATCH(M579,Herbs!$B:$B,0)),1,1,2,3,3,9,4,36,5,180,6,1080,0)*L579)</f>
        <v/>
      </c>
      <c r="Q579" s="90" t="str">
        <f t="array" ref="Q579">IF(M579="","",INDEX(Herbs!$C:$C,MATCH(M579,Herbs!$B:$B,0)))</f>
        <v/>
      </c>
      <c r="R579" s="89"/>
      <c r="S579" s="91"/>
      <c r="T579" s="88" t="str">
        <f t="array" ref="T579">IF(S579="","",INDEX(Herbs!$J:$J,MATCH(S579,Herbs!$B:$B,0)))</f>
        <v/>
      </c>
      <c r="U579" s="88">
        <f t="array" ref="U579">IF(S579:S632="",0, INDEX(Herbs!A:A,MATCH(S579,Herbs!B:B,0)))</f>
        <v>0</v>
      </c>
      <c r="V579" s="89" t="str">
        <f t="array" ref="V579">IF(S579="","", SWITCH(INDEX(Herbs!$A:$A,MATCH(S579,Herbs!$B:$B,0)),1,1,2,3,3,9,4,36,5,180,6,1080,0)*R579)</f>
        <v/>
      </c>
      <c r="W579" s="90" t="str">
        <f t="array" ref="W579">IF(S579="","",INDEX(Herbs!$C:$C,MATCH(S579,Herbs!$B:$B,0)))</f>
        <v/>
      </c>
    </row>
    <row r="580" ht="41.25" customHeight="1">
      <c r="C580" s="75"/>
      <c r="D580" s="85" t="str">
        <f>C578</f>
        <v>Origin Dao Elixir</v>
      </c>
      <c r="E580" s="73" t="s">
        <v>323</v>
      </c>
      <c r="F580" s="86">
        <v>7.0</v>
      </c>
      <c r="G580" s="87" t="s">
        <v>393</v>
      </c>
      <c r="H580" s="88" t="str">
        <f t="array" ref="H580">IF(G580="","",INDEX(Herbs!$J:$J,MATCH(G580,Herbs!$B:$B,0)))</f>
        <v/>
      </c>
      <c r="I580" s="13">
        <f t="array" ref="I580">IF(G580:G632="",0, INDEX(Herbs!A:A,MATCH(G580,Herbs!B:B,0)))</f>
        <v>5</v>
      </c>
      <c r="J580" s="89">
        <f t="array" ref="J580">IF(G580="","", SWITCH(INDEX(Herbs!$A:$A,MATCH(G580,Herbs!$B:$B,0)),1,1,2,3,3,9,4,36,5,180,6,1080,0)*F580)</f>
        <v>1260</v>
      </c>
      <c r="K580" s="90" t="str">
        <f t="array" ref="K580">IF(G580="","",INDEX(Herbs!$E:$E,MATCH(G580,Herbs!$B:$B,0)))</f>
        <v>Enlightening</v>
      </c>
      <c r="L580" s="89"/>
      <c r="M580" s="91"/>
      <c r="N580" s="88" t="str">
        <f t="array" ref="N580">IF(M580="","",INDEX(Herbs!$J:$J,MATCH(M580,Herbs!$B:$B,0)))</f>
        <v/>
      </c>
      <c r="O580" s="88">
        <f t="array" ref="O580">IF(M580:M632="",0, INDEX(Herbs!A:A,MATCH(M580,Herbs!B:B,0)))</f>
        <v>0</v>
      </c>
      <c r="P580" s="89" t="str">
        <f t="array" ref="P580">IF(M580="","", SWITCH(INDEX(Herbs!$A:$A,MATCH(M580,Herbs!$B:$B,0)),1,1,2,3,3,9,4,36,5,180,6,1080,0)*L580)</f>
        <v/>
      </c>
      <c r="Q580" s="90" t="str">
        <f t="array" ref="Q580">IF(M580="","",INDEX(Herbs!$E:$E,MATCH(M580,Herbs!$B:$B,0)))</f>
        <v/>
      </c>
      <c r="R580" s="89"/>
      <c r="S580" s="91"/>
      <c r="T580" s="88" t="str">
        <f t="array" ref="T580">IF(S580="","",INDEX(Herbs!$J:$J,MATCH(S580,Herbs!$B:$B,0)))</f>
        <v/>
      </c>
      <c r="U580" s="88">
        <f t="array" ref="U580">IF(S580:S632="",0, INDEX(Herbs!A:A,MATCH(S580,Herbs!B:B,0)))</f>
        <v>0</v>
      </c>
      <c r="V580" s="89" t="str">
        <f t="array" ref="V580">IF(S580="","", SWITCH(INDEX(Herbs!$A:$A,MATCH(S580,Herbs!$B:$B,0)),1,1,2,3,3,9,4,36,5,180,6,1080,0)*R580)</f>
        <v/>
      </c>
      <c r="W580" s="90" t="str">
        <f t="array" ref="W580">IF(S580="","",INDEX(Herbs!$E:$E,MATCH(S580,Herbs!$B:$B,0)))</f>
        <v/>
      </c>
    </row>
    <row r="581" ht="41.25" customHeight="1">
      <c r="C581" s="75"/>
      <c r="D581" s="85" t="str">
        <f>C578</f>
        <v>Origin Dao Elixir</v>
      </c>
      <c r="E581" s="73" t="s">
        <v>325</v>
      </c>
      <c r="F581" s="89"/>
      <c r="G581" s="91"/>
      <c r="H581" s="88" t="str">
        <f t="array" ref="H581">IF(G581="","",INDEX(Herbs!$J:$J,MATCH(G581,Herbs!$B:$B,0)))</f>
        <v/>
      </c>
      <c r="I581" s="13">
        <f t="array" ref="I581">IF(G581:G632="",0, INDEX(Herbs!A:A,MATCH(G581,Herbs!B:B,0)))</f>
        <v>0</v>
      </c>
      <c r="J581" s="89" t="str">
        <f t="array" ref="J581">IF(G581="","", SWITCH(INDEX(Herbs!$A:$A,MATCH(G581,Herbs!$B:$B,0)),1,1,2,3,3,9,4,36,5,180,6,1080,0)*F581)</f>
        <v/>
      </c>
      <c r="K581" s="90" t="str">
        <f t="array" ref="K581">IF(G581="","",INDEX(Herbs!$E:$E,MATCH(G581,Herbs!$B:$B,0)))</f>
        <v/>
      </c>
      <c r="L581" s="89"/>
      <c r="M581" s="91"/>
      <c r="N581" s="88" t="str">
        <f t="array" ref="N581">IF(M581="","",INDEX(Herbs!$J:$J,MATCH(M581,Herbs!$B:$B,0)))</f>
        <v/>
      </c>
      <c r="O581" s="88">
        <f t="array" ref="O581">IF(M581:M632="",0, INDEX(Herbs!A:A,MATCH(M581,Herbs!B:B,0)))</f>
        <v>0</v>
      </c>
      <c r="P581" s="89" t="str">
        <f t="array" ref="P581">IF(M581="","", SWITCH(INDEX(Herbs!$A:$A,MATCH(M581,Herbs!$B:$B,0)),1,1,2,3,3,9,4,36,5,180,6,1080,0)*L581)</f>
        <v/>
      </c>
      <c r="Q581" s="90" t="str">
        <f t="array" ref="Q581">IF(M581="","",INDEX(Herbs!$E:$E,MATCH(M581,Herbs!$B:$B,0)))</f>
        <v/>
      </c>
      <c r="R581" s="89"/>
      <c r="S581" s="91"/>
      <c r="T581" s="88" t="str">
        <f t="array" ref="T581">IF(S581="","",INDEX(Herbs!$J:$J,MATCH(S581,Herbs!$B:$B,0)))</f>
        <v/>
      </c>
      <c r="U581" s="88">
        <f t="array" ref="U581">IF(S581:S632="",0, INDEX(Herbs!A:A,MATCH(S581,Herbs!B:B,0)))</f>
        <v>0</v>
      </c>
      <c r="V581" s="89" t="str">
        <f t="array" ref="V581">IF(S581="","", SWITCH(INDEX(Herbs!$A:$A,MATCH(S581,Herbs!$B:$B,0)),1,1,2,3,3,9,4,36,5,180,6,1080,0)*R581)</f>
        <v/>
      </c>
      <c r="W581" s="90" t="str">
        <f t="array" ref="W581">IF(S581="","",INDEX(Herbs!$E:$E,MATCH(S581,Herbs!$B:$B,0)))</f>
        <v/>
      </c>
    </row>
    <row r="582" ht="41.25" customHeight="1">
      <c r="A582" s="92"/>
      <c r="B582" s="92"/>
      <c r="C582" s="93"/>
      <c r="D582" s="94" t="str">
        <f>C578</f>
        <v>Origin Dao Elixir</v>
      </c>
      <c r="E582" s="95" t="s">
        <v>326</v>
      </c>
      <c r="F582" s="96">
        <v>1.0</v>
      </c>
      <c r="G582" s="97" t="s">
        <v>373</v>
      </c>
      <c r="H582" s="98" t="str">
        <f t="array" ref="H582">IF(G582="","",INDEX(Herbs!$J:$J,MATCH(G582,Herbs!$B:$B,0)))</f>
        <v/>
      </c>
      <c r="I582" s="99">
        <f t="array" ref="I582">IF(G582:G632="",0, INDEX(Herbs!A:A,MATCH(G582,Herbs!B:B,0)))</f>
        <v>5</v>
      </c>
      <c r="J582" s="100">
        <f t="array" ref="J582">IF(G582="","", SWITCH(INDEX(Herbs!$A:$A,MATCH(G582,Herbs!$B:$B,0)),1,1,2,3,3,9,4,36,5,180,6,1080,0)*F582)</f>
        <v>180</v>
      </c>
      <c r="K582" s="101" t="str">
        <f t="array" ref="K582">IF(G582="","",INDEX(Herbs!$G:$G,MATCH(G582,Herbs!$B:$B,0)))</f>
        <v>Cold</v>
      </c>
      <c r="L582" s="100"/>
      <c r="M582" s="97"/>
      <c r="N582" s="98" t="str">
        <f t="array" ref="N582">IF(M582="","",INDEX(Herbs!$J:$J,MATCH(M582,Herbs!$B:$B,0)))</f>
        <v/>
      </c>
      <c r="O582" s="98">
        <f t="array" ref="O582">IF(M582:M632="",0, INDEX(Herbs!A:A,MATCH(M582,Herbs!B:B,0)))</f>
        <v>0</v>
      </c>
      <c r="P582" s="100" t="str">
        <f t="array" ref="P582">IF(M582="","", SWITCH(INDEX(Herbs!$A:$A,MATCH(M582,Herbs!$B:$B,0)),1,1,2,3,3,9,4,36,5,180,6,1080,0)*L582)</f>
        <v/>
      </c>
      <c r="Q582" s="101" t="str">
        <f t="array" ref="Q582">IF(M582="","",INDEX(Herbs!$G:$G,MATCH(M582,Herbs!$B:$B,0)))</f>
        <v/>
      </c>
      <c r="R582" s="100"/>
      <c r="S582" s="97"/>
      <c r="T582" s="98" t="str">
        <f t="array" ref="T582">IF(S582="","",INDEX(Herbs!$J:$J,MATCH(S582,Herbs!$B:$B,0)))</f>
        <v/>
      </c>
      <c r="U582" s="98">
        <f t="array" ref="U582">IF(S582:S632="",0, INDEX(Herbs!A:A,MATCH(S582,Herbs!B:B,0)))</f>
        <v>0</v>
      </c>
      <c r="V582" s="100" t="str">
        <f t="array" ref="V582">IF(S582="","", SWITCH(INDEX(Herbs!$A:$A,MATCH(S582,Herbs!$B:$B,0)),1,1,2,3,3,9,4,36,5,180,6,1080,0)*R582)</f>
        <v/>
      </c>
      <c r="W582" s="101" t="str">
        <f t="array" ref="W582">IF(S582="","",INDEX(Herbs!$G:$G,MATCH(S582,Herbs!$B:$B,0)))</f>
        <v/>
      </c>
    </row>
    <row r="583" ht="41.25" customHeight="1">
      <c r="A583" s="82" t="s">
        <v>166</v>
      </c>
      <c r="B583" s="83">
        <v>6.0</v>
      </c>
      <c r="C583" s="84" t="s">
        <v>188</v>
      </c>
      <c r="D583" s="85" t="str">
        <f>C583</f>
        <v>True Metal Elixir</v>
      </c>
      <c r="E583" s="85" t="s">
        <v>320</v>
      </c>
      <c r="F583" s="86">
        <v>1.0</v>
      </c>
      <c r="G583" s="87" t="s">
        <v>381</v>
      </c>
      <c r="H583" s="88" t="str">
        <f t="array" ref="H583">IF(G583="","",INDEX(Herbs!$J:$J,MATCH(G583,Herbs!$B:$B,0)))</f>
        <v/>
      </c>
      <c r="I583" s="13">
        <f t="array" ref="I583">IF(G583:G632="",0, INDEX(Herbs!A:A,MATCH(G583,Herbs!B:B,0)))</f>
        <v>6</v>
      </c>
      <c r="J583" s="89">
        <f t="array" ref="J583">IF(G583="","", SWITCH(INDEX(Herbs!$A:$A,MATCH(G583,Herbs!$B:$B,0)),1,1,2,3,3,9,4,36,5,180,6,1080,0)*F583)</f>
        <v>1080</v>
      </c>
      <c r="K583" s="90" t="str">
        <f t="array" ref="K583">IF(G583="","",INDEX(Herbs!$C:$C,MATCH(G583,Herbs!$B:$B,0)))</f>
        <v>Coalescing</v>
      </c>
      <c r="L583" s="89"/>
      <c r="M583" s="91"/>
      <c r="N583" s="88" t="str">
        <f t="array" ref="N583">IF(M583="","",INDEX(Herbs!$J:$J,MATCH(M583,Herbs!$B:$B,0)))</f>
        <v/>
      </c>
      <c r="O583" s="88">
        <f t="array" ref="O583">IF(M583:M632="",0, INDEX(Herbs!A:A,MATCH(M583,Herbs!B:B,0)))</f>
        <v>0</v>
      </c>
      <c r="P583" s="89" t="str">
        <f t="array" ref="P583">IF(M583="","", SWITCH(INDEX(Herbs!$A:$A,MATCH(M583,Herbs!$B:$B,0)),1,1,2,3,3,9,4,36,5,180,6,1080,0)*L583)</f>
        <v/>
      </c>
      <c r="Q583" s="90" t="str">
        <f t="array" ref="Q583">IF(M583="","",INDEX(Herbs!$C:$C,MATCH(M583,Herbs!$B:$B,0)))</f>
        <v/>
      </c>
      <c r="R583" s="89"/>
      <c r="S583" s="91"/>
      <c r="T583" s="88" t="str">
        <f t="array" ref="T583">IF(S583="","",INDEX(Herbs!$J:$J,MATCH(S583,Herbs!$B:$B,0)))</f>
        <v/>
      </c>
      <c r="U583" s="88">
        <f t="array" ref="U583">IF(S583:S632="",0, INDEX(Herbs!A:A,MATCH(S583,Herbs!B:B,0)))</f>
        <v>0</v>
      </c>
      <c r="V583" s="89" t="str">
        <f t="array" ref="V583">IF(S583="","", SWITCH(INDEX(Herbs!$A:$A,MATCH(S583,Herbs!$B:$B,0)),1,1,2,3,3,9,4,36,5,180,6,1080,0)*R583)</f>
        <v/>
      </c>
      <c r="W583" s="90" t="str">
        <f t="array" ref="W583">IF(S583="","",INDEX(Herbs!$C:$C,MATCH(S583,Herbs!$B:$B,0)))</f>
        <v/>
      </c>
    </row>
    <row r="584" ht="41.25" customHeight="1">
      <c r="C584" s="75"/>
      <c r="D584" s="85" t="str">
        <f>C583</f>
        <v>True Metal Elixir</v>
      </c>
      <c r="E584" s="85" t="s">
        <v>322</v>
      </c>
      <c r="F584" s="89"/>
      <c r="G584" s="91"/>
      <c r="H584" s="88" t="str">
        <f t="array" ref="H584">IF(G584="","",INDEX(Herbs!$J:$J,MATCH(G584,Herbs!$B:$B,0)))</f>
        <v/>
      </c>
      <c r="I584" s="13">
        <f t="array" ref="I584">IF(G584:G632="",0, INDEX(Herbs!A:A,MATCH(G584,Herbs!B:B,0)))</f>
        <v>0</v>
      </c>
      <c r="J584" s="89" t="str">
        <f t="array" ref="J584">IF(G584="","", SWITCH(INDEX(Herbs!$A:$A,MATCH(G584,Herbs!$B:$B,0)),1,1,2,3,3,9,4,36,5,180,6,1080,0)*F584)</f>
        <v/>
      </c>
      <c r="K584" s="90" t="str">
        <f t="array" ref="K584">IF(G584="","",INDEX(Herbs!$C:$C,MATCH(G584,Herbs!$B:$B,0)))</f>
        <v/>
      </c>
      <c r="L584" s="89"/>
      <c r="M584" s="91"/>
      <c r="N584" s="88" t="str">
        <f t="array" ref="N584">IF(M584="","",INDEX(Herbs!$J:$J,MATCH(M584,Herbs!$B:$B,0)))</f>
        <v/>
      </c>
      <c r="O584" s="88">
        <f t="array" ref="O584">IF(M584:M632="",0, INDEX(Herbs!A:A,MATCH(M584,Herbs!B:B,0)))</f>
        <v>0</v>
      </c>
      <c r="P584" s="89" t="str">
        <f t="array" ref="P584">IF(M584="","", SWITCH(INDEX(Herbs!$A:$A,MATCH(M584,Herbs!$B:$B,0)),1,1,2,3,3,9,4,36,5,180,6,1080,0)*L584)</f>
        <v/>
      </c>
      <c r="Q584" s="90" t="str">
        <f t="array" ref="Q584">IF(M584="","",INDEX(Herbs!$C:$C,MATCH(M584,Herbs!$B:$B,0)))</f>
        <v/>
      </c>
      <c r="R584" s="89"/>
      <c r="S584" s="91"/>
      <c r="T584" s="88" t="str">
        <f t="array" ref="T584">IF(S584="","",INDEX(Herbs!$J:$J,MATCH(S584,Herbs!$B:$B,0)))</f>
        <v/>
      </c>
      <c r="U584" s="88">
        <f t="array" ref="U584">IF(S584:S632="",0, INDEX(Herbs!A:A,MATCH(S584,Herbs!B:B,0)))</f>
        <v>0</v>
      </c>
      <c r="V584" s="89" t="str">
        <f t="array" ref="V584">IF(S584="","", SWITCH(INDEX(Herbs!$A:$A,MATCH(S584,Herbs!$B:$B,0)),1,1,2,3,3,9,4,36,5,180,6,1080,0)*R584)</f>
        <v/>
      </c>
      <c r="W584" s="90" t="str">
        <f t="array" ref="W584">IF(S584="","",INDEX(Herbs!$C:$C,MATCH(S584,Herbs!$B:$B,0)))</f>
        <v/>
      </c>
    </row>
    <row r="585" ht="41.25" customHeight="1">
      <c r="C585" s="75"/>
      <c r="D585" s="85" t="str">
        <f>C583</f>
        <v>True Metal Elixir</v>
      </c>
      <c r="E585" s="73" t="s">
        <v>323</v>
      </c>
      <c r="F585" s="86">
        <v>3.0</v>
      </c>
      <c r="G585" s="87" t="s">
        <v>408</v>
      </c>
      <c r="H585" s="88" t="str">
        <f t="array" ref="H585">IF(G585="","",INDEX(Herbs!$J:$J,MATCH(G585,Herbs!$B:$B,0)))</f>
        <v/>
      </c>
      <c r="I585" s="13">
        <f t="array" ref="I585">IF(G585:G632="",0, INDEX(Herbs!A:A,MATCH(G585,Herbs!B:B,0)))</f>
        <v>6</v>
      </c>
      <c r="J585" s="89">
        <f t="array" ref="J585">IF(G585="","", SWITCH(INDEX(Herbs!$A:$A,MATCH(G585,Herbs!$B:$B,0)),1,1,2,3,3,9,4,36,5,180,6,1080,0)*F585)</f>
        <v>3240</v>
      </c>
      <c r="K585" s="90" t="str">
        <f t="array" ref="K585">IF(G585="","",INDEX(Herbs!$E:$E,MATCH(G585,Herbs!$B:$B,0)))</f>
        <v>Metal</v>
      </c>
      <c r="L585" s="89"/>
      <c r="M585" s="91"/>
      <c r="N585" s="88" t="str">
        <f t="array" ref="N585">IF(M585="","",INDEX(Herbs!$J:$J,MATCH(M585,Herbs!$B:$B,0)))</f>
        <v/>
      </c>
      <c r="O585" s="88">
        <f t="array" ref="O585">IF(M585:M632="",0, INDEX(Herbs!A:A,MATCH(M585,Herbs!B:B,0)))</f>
        <v>0</v>
      </c>
      <c r="P585" s="89" t="str">
        <f t="array" ref="P585">IF(M585="","", SWITCH(INDEX(Herbs!$A:$A,MATCH(M585,Herbs!$B:$B,0)),1,1,2,3,3,9,4,36,5,180,6,1080,0)*L585)</f>
        <v/>
      </c>
      <c r="Q585" s="90" t="str">
        <f t="array" ref="Q585">IF(M585="","",INDEX(Herbs!$E:$E,MATCH(M585,Herbs!$B:$B,0)))</f>
        <v/>
      </c>
      <c r="R585" s="89"/>
      <c r="S585" s="91"/>
      <c r="T585" s="88" t="str">
        <f t="array" ref="T585">IF(S585="","",INDEX(Herbs!$J:$J,MATCH(S585,Herbs!$B:$B,0)))</f>
        <v/>
      </c>
      <c r="U585" s="88">
        <f t="array" ref="U585">IF(S585:S632="",0, INDEX(Herbs!A:A,MATCH(S585,Herbs!B:B,0)))</f>
        <v>0</v>
      </c>
      <c r="V585" s="89" t="str">
        <f t="array" ref="V585">IF(S585="","", SWITCH(INDEX(Herbs!$A:$A,MATCH(S585,Herbs!$B:$B,0)),1,1,2,3,3,9,4,36,5,180,6,1080,0)*R585)</f>
        <v/>
      </c>
      <c r="W585" s="90" t="str">
        <f t="array" ref="W585">IF(S585="","",INDEX(Herbs!$E:$E,MATCH(S585,Herbs!$B:$B,0)))</f>
        <v/>
      </c>
    </row>
    <row r="586" ht="41.25" customHeight="1">
      <c r="C586" s="75"/>
      <c r="D586" s="85" t="str">
        <f>C583</f>
        <v>True Metal Elixir</v>
      </c>
      <c r="E586" s="73" t="s">
        <v>325</v>
      </c>
      <c r="F586" s="86">
        <v>1.0</v>
      </c>
      <c r="G586" s="87" t="s">
        <v>403</v>
      </c>
      <c r="H586" s="88" t="str">
        <f t="array" ref="H586">IF(G586="","",INDEX(Herbs!$J:$J,MATCH(G586,Herbs!$B:$B,0)))</f>
        <v/>
      </c>
      <c r="I586" s="13">
        <f t="array" ref="I586">IF(G586:G632="",0, INDEX(Herbs!A:A,MATCH(G586,Herbs!B:B,0)))</f>
        <v>6</v>
      </c>
      <c r="J586" s="89">
        <f t="array" ref="J586">IF(G586="","", SWITCH(INDEX(Herbs!$A:$A,MATCH(G586,Herbs!$B:$B,0)),1,1,2,3,3,9,4,36,5,180,6,1080,0)*F586)</f>
        <v>1080</v>
      </c>
      <c r="K586" s="90" t="str">
        <f t="array" ref="K586">IF(G586="","",INDEX(Herbs!$E:$E,MATCH(G586,Herbs!$B:$B,0)))</f>
        <v>Dao Presence</v>
      </c>
      <c r="L586" s="89"/>
      <c r="M586" s="91"/>
      <c r="N586" s="88" t="str">
        <f t="array" ref="N586">IF(M586="","",INDEX(Herbs!$J:$J,MATCH(M586,Herbs!$B:$B,0)))</f>
        <v/>
      </c>
      <c r="O586" s="88">
        <f t="array" ref="O586">IF(M586:M632="",0, INDEX(Herbs!A:A,MATCH(M586,Herbs!B:B,0)))</f>
        <v>0</v>
      </c>
      <c r="P586" s="89" t="str">
        <f t="array" ref="P586">IF(M586="","", SWITCH(INDEX(Herbs!$A:$A,MATCH(M586,Herbs!$B:$B,0)),1,1,2,3,3,9,4,36,5,180,6,1080,0)*L586)</f>
        <v/>
      </c>
      <c r="Q586" s="90" t="str">
        <f t="array" ref="Q586">IF(M586="","",INDEX(Herbs!$E:$E,MATCH(M586,Herbs!$B:$B,0)))</f>
        <v/>
      </c>
      <c r="R586" s="89"/>
      <c r="S586" s="91"/>
      <c r="T586" s="88" t="str">
        <f t="array" ref="T586">IF(S586="","",INDEX(Herbs!$J:$J,MATCH(S586,Herbs!$B:$B,0)))</f>
        <v/>
      </c>
      <c r="U586" s="88">
        <f t="array" ref="U586">IF(S586:S632="",0, INDEX(Herbs!A:A,MATCH(S586,Herbs!B:B,0)))</f>
        <v>0</v>
      </c>
      <c r="V586" s="89" t="str">
        <f t="array" ref="V586">IF(S586="","", SWITCH(INDEX(Herbs!$A:$A,MATCH(S586,Herbs!$B:$B,0)),1,1,2,3,3,9,4,36,5,180,6,1080,0)*R586)</f>
        <v/>
      </c>
      <c r="W586" s="90" t="str">
        <f t="array" ref="W586">IF(S586="","",INDEX(Herbs!$E:$E,MATCH(S586,Herbs!$B:$B,0)))</f>
        <v/>
      </c>
    </row>
    <row r="587" ht="41.25" customHeight="1">
      <c r="A587" s="92"/>
      <c r="B587" s="92"/>
      <c r="C587" s="93"/>
      <c r="D587" s="94" t="str">
        <f>C583</f>
        <v>True Metal Elixir</v>
      </c>
      <c r="E587" s="95" t="s">
        <v>326</v>
      </c>
      <c r="F587" s="96">
        <v>1.0</v>
      </c>
      <c r="G587" s="97" t="s">
        <v>379</v>
      </c>
      <c r="H587" s="98" t="str">
        <f t="array" ref="H587">IF(G587="","",INDEX(Herbs!$J:$J,MATCH(G587,Herbs!$B:$B,0)))</f>
        <v/>
      </c>
      <c r="I587" s="99">
        <f t="array" ref="I587">IF(G587:G632="",0, INDEX(Herbs!A:A,MATCH(G587,Herbs!B:B,0)))</f>
        <v>6</v>
      </c>
      <c r="J587" s="100">
        <f t="array" ref="J587">IF(G587="","", SWITCH(INDEX(Herbs!$A:$A,MATCH(G587,Herbs!$B:$B,0)),1,1,2,3,3,9,4,36,5,180,6,1080,0)*F587)</f>
        <v>1080</v>
      </c>
      <c r="K587" s="101" t="str">
        <f t="array" ref="K587">IF(G587="","",INDEX(Herbs!$G:$G,MATCH(G587,Herbs!$B:$B,0)))</f>
        <v>Heat</v>
      </c>
      <c r="L587" s="100"/>
      <c r="M587" s="97"/>
      <c r="N587" s="98" t="str">
        <f t="array" ref="N587">IF(M587="","",INDEX(Herbs!$J:$J,MATCH(M587,Herbs!$B:$B,0)))</f>
        <v/>
      </c>
      <c r="O587" s="98">
        <f t="array" ref="O587">IF(M587:M632="",0, INDEX(Herbs!A:A,MATCH(M587,Herbs!B:B,0)))</f>
        <v>0</v>
      </c>
      <c r="P587" s="100" t="str">
        <f t="array" ref="P587">IF(M587="","", SWITCH(INDEX(Herbs!$A:$A,MATCH(M587,Herbs!$B:$B,0)),1,1,2,3,3,9,4,36,5,180,6,1080,0)*L587)</f>
        <v/>
      </c>
      <c r="Q587" s="101" t="str">
        <f t="array" ref="Q587">IF(M587="","",INDEX(Herbs!$G:$G,MATCH(M587,Herbs!$B:$B,0)))</f>
        <v/>
      </c>
      <c r="R587" s="100"/>
      <c r="S587" s="97"/>
      <c r="T587" s="98" t="str">
        <f t="array" ref="T587">IF(S587="","",INDEX(Herbs!$J:$J,MATCH(S587,Herbs!$B:$B,0)))</f>
        <v/>
      </c>
      <c r="U587" s="98">
        <f t="array" ref="U587">IF(S587:S632="",0, INDEX(Herbs!A:A,MATCH(S587,Herbs!B:B,0)))</f>
        <v>0</v>
      </c>
      <c r="V587" s="100" t="str">
        <f t="array" ref="V587">IF(S587="","", SWITCH(INDEX(Herbs!$A:$A,MATCH(S587,Herbs!$B:$B,0)),1,1,2,3,3,9,4,36,5,180,6,1080,0)*R587)</f>
        <v/>
      </c>
      <c r="W587" s="101" t="str">
        <f t="array" ref="W587">IF(S587="","",INDEX(Herbs!$G:$G,MATCH(S587,Herbs!$B:$B,0)))</f>
        <v/>
      </c>
    </row>
    <row r="588" ht="41.25" customHeight="1">
      <c r="A588" s="82" t="s">
        <v>166</v>
      </c>
      <c r="B588" s="83">
        <v>6.0</v>
      </c>
      <c r="C588" s="84" t="s">
        <v>196</v>
      </c>
      <c r="D588" s="85" t="str">
        <f>C588</f>
        <v>True Wood Elixir</v>
      </c>
      <c r="E588" s="85" t="s">
        <v>320</v>
      </c>
      <c r="F588" s="86">
        <v>1.0</v>
      </c>
      <c r="G588" s="87" t="s">
        <v>381</v>
      </c>
      <c r="H588" s="88" t="str">
        <f t="array" ref="H588">IF(G588="","",INDEX(Herbs!$J:$J,MATCH(G588,Herbs!$B:$B,0)))</f>
        <v/>
      </c>
      <c r="I588" s="13">
        <f t="array" ref="I588">IF(G588:G632="",0, INDEX(Herbs!A:A,MATCH(G588,Herbs!B:B,0)))</f>
        <v>6</v>
      </c>
      <c r="J588" s="89">
        <f t="array" ref="J588">IF(G588="","", SWITCH(INDEX(Herbs!$A:$A,MATCH(G588,Herbs!$B:$B,0)),1,1,2,3,3,9,4,36,5,180,6,1080,0)*F588)</f>
        <v>1080</v>
      </c>
      <c r="K588" s="90" t="str">
        <f t="array" ref="K588">IF(G588="","",INDEX(Herbs!$C:$C,MATCH(G588,Herbs!$B:$B,0)))</f>
        <v>Coalescing</v>
      </c>
      <c r="L588" s="89"/>
      <c r="M588" s="91"/>
      <c r="N588" s="88" t="str">
        <f t="array" ref="N588">IF(M588="","",INDEX(Herbs!$J:$J,MATCH(M588,Herbs!$B:$B,0)))</f>
        <v/>
      </c>
      <c r="O588" s="88">
        <f t="array" ref="O588">IF(M588:M632="",0, INDEX(Herbs!A:A,MATCH(M588,Herbs!B:B,0)))</f>
        <v>0</v>
      </c>
      <c r="P588" s="89" t="str">
        <f t="array" ref="P588">IF(M588="","", SWITCH(INDEX(Herbs!$A:$A,MATCH(M588,Herbs!$B:$B,0)),1,1,2,3,3,9,4,36,5,180,6,1080,0)*L588)</f>
        <v/>
      </c>
      <c r="Q588" s="90" t="str">
        <f t="array" ref="Q588">IF(M588="","",INDEX(Herbs!$C:$C,MATCH(M588,Herbs!$B:$B,0)))</f>
        <v/>
      </c>
      <c r="R588" s="89"/>
      <c r="S588" s="91"/>
      <c r="T588" s="88" t="str">
        <f t="array" ref="T588">IF(S588="","",INDEX(Herbs!$J:$J,MATCH(S588,Herbs!$B:$B,0)))</f>
        <v/>
      </c>
      <c r="U588" s="88">
        <f t="array" ref="U588">IF(S588:S632="",0, INDEX(Herbs!A:A,MATCH(S588,Herbs!B:B,0)))</f>
        <v>0</v>
      </c>
      <c r="V588" s="89" t="str">
        <f t="array" ref="V588">IF(S588="","", SWITCH(INDEX(Herbs!$A:$A,MATCH(S588,Herbs!$B:$B,0)),1,1,2,3,3,9,4,36,5,180,6,1080,0)*R588)</f>
        <v/>
      </c>
      <c r="W588" s="90" t="str">
        <f t="array" ref="W588">IF(S588="","",INDEX(Herbs!$C:$C,MATCH(S588,Herbs!$B:$B,0)))</f>
        <v/>
      </c>
    </row>
    <row r="589" ht="41.25" customHeight="1">
      <c r="C589" s="75"/>
      <c r="D589" s="85" t="str">
        <f>C588</f>
        <v>True Wood Elixir</v>
      </c>
      <c r="E589" s="85" t="s">
        <v>322</v>
      </c>
      <c r="F589" s="89"/>
      <c r="G589" s="91"/>
      <c r="H589" s="88" t="str">
        <f t="array" ref="H589">IF(G589="","",INDEX(Herbs!$J:$J,MATCH(G589,Herbs!$B:$B,0)))</f>
        <v/>
      </c>
      <c r="I589" s="13">
        <f t="array" ref="I589">IF(G589:G632="",0, INDEX(Herbs!A:A,MATCH(G589,Herbs!B:B,0)))</f>
        <v>0</v>
      </c>
      <c r="J589" s="89" t="str">
        <f t="array" ref="J589">IF(G589="","", SWITCH(INDEX(Herbs!$A:$A,MATCH(G589,Herbs!$B:$B,0)),1,1,2,3,3,9,4,36,5,180,6,1080,0)*F589)</f>
        <v/>
      </c>
      <c r="K589" s="90" t="str">
        <f t="array" ref="K589">IF(G589="","",INDEX(Herbs!$C:$C,MATCH(G589,Herbs!$B:$B,0)))</f>
        <v/>
      </c>
      <c r="L589" s="89"/>
      <c r="M589" s="91"/>
      <c r="N589" s="88" t="str">
        <f t="array" ref="N589">IF(M589="","",INDEX(Herbs!$J:$J,MATCH(M589,Herbs!$B:$B,0)))</f>
        <v/>
      </c>
      <c r="O589" s="88">
        <f t="array" ref="O589">IF(M589:M632="",0, INDEX(Herbs!A:A,MATCH(M589,Herbs!B:B,0)))</f>
        <v>0</v>
      </c>
      <c r="P589" s="89" t="str">
        <f t="array" ref="P589">IF(M589="","", SWITCH(INDEX(Herbs!$A:$A,MATCH(M589,Herbs!$B:$B,0)),1,1,2,3,3,9,4,36,5,180,6,1080,0)*L589)</f>
        <v/>
      </c>
      <c r="Q589" s="90" t="str">
        <f t="array" ref="Q589">IF(M589="","",INDEX(Herbs!$C:$C,MATCH(M589,Herbs!$B:$B,0)))</f>
        <v/>
      </c>
      <c r="R589" s="89"/>
      <c r="S589" s="91"/>
      <c r="T589" s="88" t="str">
        <f t="array" ref="T589">IF(S589="","",INDEX(Herbs!$J:$J,MATCH(S589,Herbs!$B:$B,0)))</f>
        <v/>
      </c>
      <c r="U589" s="88">
        <f t="array" ref="U589">IF(S589:S632="",0, INDEX(Herbs!A:A,MATCH(S589,Herbs!B:B,0)))</f>
        <v>0</v>
      </c>
      <c r="V589" s="89" t="str">
        <f t="array" ref="V589">IF(S589="","", SWITCH(INDEX(Herbs!$A:$A,MATCH(S589,Herbs!$B:$B,0)),1,1,2,3,3,9,4,36,5,180,6,1080,0)*R589)</f>
        <v/>
      </c>
      <c r="W589" s="90" t="str">
        <f t="array" ref="W589">IF(S589="","",INDEX(Herbs!$C:$C,MATCH(S589,Herbs!$B:$B,0)))</f>
        <v/>
      </c>
    </row>
    <row r="590" ht="41.25" customHeight="1">
      <c r="C590" s="75"/>
      <c r="D590" s="85" t="str">
        <f>C588</f>
        <v>True Wood Elixir</v>
      </c>
      <c r="E590" s="73" t="s">
        <v>323</v>
      </c>
      <c r="F590" s="86">
        <v>3.0</v>
      </c>
      <c r="G590" s="87" t="s">
        <v>413</v>
      </c>
      <c r="H590" s="88" t="str">
        <f t="array" ref="H590">IF(G590="","",INDEX(Herbs!$J:$J,MATCH(G590,Herbs!$B:$B,0)))</f>
        <v/>
      </c>
      <c r="I590" s="13">
        <f t="array" ref="I590">IF(G590:G632="",0, INDEX(Herbs!A:A,MATCH(G590,Herbs!B:B,0)))</f>
        <v>6</v>
      </c>
      <c r="J590" s="89">
        <f t="array" ref="J590">IF(G590="","", SWITCH(INDEX(Herbs!$A:$A,MATCH(G590,Herbs!$B:$B,0)),1,1,2,3,3,9,4,36,5,180,6,1080,0)*F590)</f>
        <v>3240</v>
      </c>
      <c r="K590" s="90" t="str">
        <f t="array" ref="K590">IF(G590="","",INDEX(Herbs!$E:$E,MATCH(G590,Herbs!$B:$B,0)))</f>
        <v>Wood</v>
      </c>
      <c r="L590" s="89"/>
      <c r="M590" s="91"/>
      <c r="N590" s="88" t="str">
        <f t="array" ref="N590">IF(M590="","",INDEX(Herbs!$J:$J,MATCH(M590,Herbs!$B:$B,0)))</f>
        <v/>
      </c>
      <c r="O590" s="88">
        <f t="array" ref="O590">IF(M590:M632="",0, INDEX(Herbs!A:A,MATCH(M590,Herbs!B:B,0)))</f>
        <v>0</v>
      </c>
      <c r="P590" s="89" t="str">
        <f t="array" ref="P590">IF(M590="","", SWITCH(INDEX(Herbs!$A:$A,MATCH(M590,Herbs!$B:$B,0)),1,1,2,3,3,9,4,36,5,180,6,1080,0)*L590)</f>
        <v/>
      </c>
      <c r="Q590" s="90" t="str">
        <f t="array" ref="Q590">IF(M590="","",INDEX(Herbs!$E:$E,MATCH(M590,Herbs!$B:$B,0)))</f>
        <v/>
      </c>
      <c r="R590" s="89"/>
      <c r="S590" s="91"/>
      <c r="T590" s="88" t="str">
        <f t="array" ref="T590">IF(S590="","",INDEX(Herbs!$J:$J,MATCH(S590,Herbs!$B:$B,0)))</f>
        <v/>
      </c>
      <c r="U590" s="88">
        <f t="array" ref="U590">IF(S590:S632="",0, INDEX(Herbs!A:A,MATCH(S590,Herbs!B:B,0)))</f>
        <v>0</v>
      </c>
      <c r="V590" s="89" t="str">
        <f t="array" ref="V590">IF(S590="","", SWITCH(INDEX(Herbs!$A:$A,MATCH(S590,Herbs!$B:$B,0)),1,1,2,3,3,9,4,36,5,180,6,1080,0)*R590)</f>
        <v/>
      </c>
      <c r="W590" s="90" t="str">
        <f t="array" ref="W590">IF(S590="","",INDEX(Herbs!$E:$E,MATCH(S590,Herbs!$B:$B,0)))</f>
        <v/>
      </c>
    </row>
    <row r="591" ht="41.25" customHeight="1">
      <c r="C591" s="75"/>
      <c r="D591" s="85" t="str">
        <f>C588</f>
        <v>True Wood Elixir</v>
      </c>
      <c r="E591" s="73" t="s">
        <v>325</v>
      </c>
      <c r="F591" s="86">
        <v>1.0</v>
      </c>
      <c r="G591" s="87" t="s">
        <v>403</v>
      </c>
      <c r="H591" s="88" t="str">
        <f t="array" ref="H591">IF(G591="","",INDEX(Herbs!$J:$J,MATCH(G591,Herbs!$B:$B,0)))</f>
        <v/>
      </c>
      <c r="I591" s="13">
        <f t="array" ref="I591">IF(G591:G632="",0, INDEX(Herbs!A:A,MATCH(G591,Herbs!B:B,0)))</f>
        <v>6</v>
      </c>
      <c r="J591" s="89">
        <f t="array" ref="J591">IF(G591="","", SWITCH(INDEX(Herbs!$A:$A,MATCH(G591,Herbs!$B:$B,0)),1,1,2,3,3,9,4,36,5,180,6,1080,0)*F591)</f>
        <v>1080</v>
      </c>
      <c r="K591" s="90" t="str">
        <f t="array" ref="K591">IF(G591="","",INDEX(Herbs!$E:$E,MATCH(G591,Herbs!$B:$B,0)))</f>
        <v>Dao Presence</v>
      </c>
      <c r="L591" s="89"/>
      <c r="M591" s="91"/>
      <c r="N591" s="88" t="str">
        <f t="array" ref="N591">IF(M591="","",INDEX(Herbs!$J:$J,MATCH(M591,Herbs!$B:$B,0)))</f>
        <v/>
      </c>
      <c r="O591" s="88">
        <f t="array" ref="O591">IF(M591:M632="",0, INDEX(Herbs!A:A,MATCH(M591,Herbs!B:B,0)))</f>
        <v>0</v>
      </c>
      <c r="P591" s="89" t="str">
        <f t="array" ref="P591">IF(M591="","", SWITCH(INDEX(Herbs!$A:$A,MATCH(M591,Herbs!$B:$B,0)),1,1,2,3,3,9,4,36,5,180,6,1080,0)*L591)</f>
        <v/>
      </c>
      <c r="Q591" s="90" t="str">
        <f t="array" ref="Q591">IF(M591="","",INDEX(Herbs!$E:$E,MATCH(M591,Herbs!$B:$B,0)))</f>
        <v/>
      </c>
      <c r="R591" s="89"/>
      <c r="S591" s="91"/>
      <c r="T591" s="88" t="str">
        <f t="array" ref="T591">IF(S591="","",INDEX(Herbs!$J:$J,MATCH(S591,Herbs!$B:$B,0)))</f>
        <v/>
      </c>
      <c r="U591" s="88">
        <f t="array" ref="U591">IF(S591:S632="",0, INDEX(Herbs!A:A,MATCH(S591,Herbs!B:B,0)))</f>
        <v>0</v>
      </c>
      <c r="V591" s="89" t="str">
        <f t="array" ref="V591">IF(S591="","", SWITCH(INDEX(Herbs!$A:$A,MATCH(S591,Herbs!$B:$B,0)),1,1,2,3,3,9,4,36,5,180,6,1080,0)*R591)</f>
        <v/>
      </c>
      <c r="W591" s="90" t="str">
        <f t="array" ref="W591">IF(S591="","",INDEX(Herbs!$E:$E,MATCH(S591,Herbs!$B:$B,0)))</f>
        <v/>
      </c>
    </row>
    <row r="592" ht="41.25" customHeight="1">
      <c r="A592" s="92"/>
      <c r="B592" s="92"/>
      <c r="C592" s="93"/>
      <c r="D592" s="94" t="str">
        <f>C588</f>
        <v>True Wood Elixir</v>
      </c>
      <c r="E592" s="95" t="s">
        <v>326</v>
      </c>
      <c r="F592" s="96">
        <v>1.0</v>
      </c>
      <c r="G592" s="97" t="s">
        <v>379</v>
      </c>
      <c r="H592" s="98" t="str">
        <f t="array" ref="H592">IF(G592="","",INDEX(Herbs!$J:$J,MATCH(G592,Herbs!$B:$B,0)))</f>
        <v/>
      </c>
      <c r="I592" s="99">
        <f t="array" ref="I592">IF(G592:G632="",0, INDEX(Herbs!A:A,MATCH(G592,Herbs!B:B,0)))</f>
        <v>6</v>
      </c>
      <c r="J592" s="100">
        <f t="array" ref="J592">IF(G592="","", SWITCH(INDEX(Herbs!$A:$A,MATCH(G592,Herbs!$B:$B,0)),1,1,2,3,3,9,4,36,5,180,6,1080,0)*F592)</f>
        <v>1080</v>
      </c>
      <c r="K592" s="101" t="str">
        <f t="array" ref="K592">IF(G592="","",INDEX(Herbs!$G:$G,MATCH(G592,Herbs!$B:$B,0)))</f>
        <v>Heat</v>
      </c>
      <c r="L592" s="100"/>
      <c r="M592" s="97"/>
      <c r="N592" s="98" t="str">
        <f t="array" ref="N592">IF(M592="","",INDEX(Herbs!$J:$J,MATCH(M592,Herbs!$B:$B,0)))</f>
        <v/>
      </c>
      <c r="O592" s="98">
        <f t="array" ref="O592">IF(M592:M632="",0, INDEX(Herbs!A:A,MATCH(M592,Herbs!B:B,0)))</f>
        <v>0</v>
      </c>
      <c r="P592" s="100" t="str">
        <f t="array" ref="P592">IF(M592="","", SWITCH(INDEX(Herbs!$A:$A,MATCH(M592,Herbs!$B:$B,0)),1,1,2,3,3,9,4,36,5,180,6,1080,0)*L592)</f>
        <v/>
      </c>
      <c r="Q592" s="101" t="str">
        <f t="array" ref="Q592">IF(M592="","",INDEX(Herbs!$G:$G,MATCH(M592,Herbs!$B:$B,0)))</f>
        <v/>
      </c>
      <c r="R592" s="100"/>
      <c r="S592" s="97"/>
      <c r="T592" s="98" t="str">
        <f t="array" ref="T592">IF(S592="","",INDEX(Herbs!$J:$J,MATCH(S592,Herbs!$B:$B,0)))</f>
        <v/>
      </c>
      <c r="U592" s="98">
        <f t="array" ref="U592">IF(S592:S632="",0, INDEX(Herbs!A:A,MATCH(S592,Herbs!B:B,0)))</f>
        <v>0</v>
      </c>
      <c r="V592" s="100" t="str">
        <f t="array" ref="V592">IF(S592="","", SWITCH(INDEX(Herbs!$A:$A,MATCH(S592,Herbs!$B:$B,0)),1,1,2,3,3,9,4,36,5,180,6,1080,0)*R592)</f>
        <v/>
      </c>
      <c r="W592" s="101" t="str">
        <f t="array" ref="W592">IF(S592="","",INDEX(Herbs!$G:$G,MATCH(S592,Herbs!$B:$B,0)))</f>
        <v/>
      </c>
    </row>
    <row r="593" ht="41.25" customHeight="1">
      <c r="A593" s="82" t="s">
        <v>166</v>
      </c>
      <c r="B593" s="83">
        <v>6.0</v>
      </c>
      <c r="C593" s="84" t="s">
        <v>194</v>
      </c>
      <c r="D593" s="85" t="str">
        <f>C593</f>
        <v>True Water Elixir</v>
      </c>
      <c r="E593" s="85" t="s">
        <v>320</v>
      </c>
      <c r="F593" s="86">
        <v>1.0</v>
      </c>
      <c r="G593" s="87" t="s">
        <v>409</v>
      </c>
      <c r="H593" s="88" t="str">
        <f t="array" ref="H593">IF(G593="","",INDEX(Herbs!$J:$J,MATCH(G593,Herbs!$B:$B,0)))</f>
        <v/>
      </c>
      <c r="I593" s="13">
        <f t="array" ref="I593">IF(G593:G632="",0, INDEX(Herbs!A:A,MATCH(G593,Herbs!B:B,0)))</f>
        <v>6</v>
      </c>
      <c r="J593" s="89">
        <f t="array" ref="J593">IF(G593="","", SWITCH(INDEX(Herbs!$A:$A,MATCH(G593,Herbs!$B:$B,0)),1,1,2,3,3,9,4,36,5,180,6,1080,0)*F593)</f>
        <v>1080</v>
      </c>
      <c r="K593" s="90" t="str">
        <f t="array" ref="K593">IF(G593="","",INDEX(Herbs!$C:$C,MATCH(G593,Herbs!$B:$B,0)))</f>
        <v>Coalescing</v>
      </c>
      <c r="L593" s="89"/>
      <c r="M593" s="91"/>
      <c r="N593" s="88" t="str">
        <f t="array" ref="N593">IF(M593="","",INDEX(Herbs!$J:$J,MATCH(M593,Herbs!$B:$B,0)))</f>
        <v/>
      </c>
      <c r="O593" s="88">
        <f t="array" ref="O593">IF(M593:M632="",0, INDEX(Herbs!A:A,MATCH(M593,Herbs!B:B,0)))</f>
        <v>0</v>
      </c>
      <c r="P593" s="89" t="str">
        <f t="array" ref="P593">IF(M593="","", SWITCH(INDEX(Herbs!$A:$A,MATCH(M593,Herbs!$B:$B,0)),1,1,2,3,3,9,4,36,5,180,6,1080,0)*L593)</f>
        <v/>
      </c>
      <c r="Q593" s="90" t="str">
        <f t="array" ref="Q593">IF(M593="","",INDEX(Herbs!$C:$C,MATCH(M593,Herbs!$B:$B,0)))</f>
        <v/>
      </c>
      <c r="R593" s="89"/>
      <c r="S593" s="91"/>
      <c r="T593" s="88" t="str">
        <f t="array" ref="T593">IF(S593="","",INDEX(Herbs!$J:$J,MATCH(S593,Herbs!$B:$B,0)))</f>
        <v/>
      </c>
      <c r="U593" s="88">
        <f t="array" ref="U593">IF(S593:S632="",0, INDEX(Herbs!A:A,MATCH(S593,Herbs!B:B,0)))</f>
        <v>0</v>
      </c>
      <c r="V593" s="89" t="str">
        <f t="array" ref="V593">IF(S593="","", SWITCH(INDEX(Herbs!$A:$A,MATCH(S593,Herbs!$B:$B,0)),1,1,2,3,3,9,4,36,5,180,6,1080,0)*R593)</f>
        <v/>
      </c>
      <c r="W593" s="90" t="str">
        <f t="array" ref="W593">IF(S593="","",INDEX(Herbs!$C:$C,MATCH(S593,Herbs!$B:$B,0)))</f>
        <v/>
      </c>
    </row>
    <row r="594" ht="41.25" customHeight="1">
      <c r="C594" s="75"/>
      <c r="D594" s="85" t="str">
        <f>C593</f>
        <v>True Water Elixir</v>
      </c>
      <c r="E594" s="85" t="s">
        <v>322</v>
      </c>
      <c r="F594" s="89"/>
      <c r="G594" s="91"/>
      <c r="H594" s="88" t="str">
        <f t="array" ref="H594">IF(G594="","",INDEX(Herbs!$J:$J,MATCH(G594,Herbs!$B:$B,0)))</f>
        <v/>
      </c>
      <c r="I594" s="13">
        <f t="array" ref="I594">IF(G594:G632="",0, INDEX(Herbs!A:A,MATCH(G594,Herbs!B:B,0)))</f>
        <v>0</v>
      </c>
      <c r="J594" s="89" t="str">
        <f t="array" ref="J594">IF(G594="","", SWITCH(INDEX(Herbs!$A:$A,MATCH(G594,Herbs!$B:$B,0)),1,1,2,3,3,9,4,36,5,180,6,1080,0)*F594)</f>
        <v/>
      </c>
      <c r="K594" s="90" t="str">
        <f t="array" ref="K594">IF(G594="","",INDEX(Herbs!$C:$C,MATCH(G594,Herbs!$B:$B,0)))</f>
        <v/>
      </c>
      <c r="L594" s="89"/>
      <c r="M594" s="91"/>
      <c r="N594" s="88" t="str">
        <f t="array" ref="N594">IF(M594="","",INDEX(Herbs!$J:$J,MATCH(M594,Herbs!$B:$B,0)))</f>
        <v/>
      </c>
      <c r="O594" s="88">
        <f t="array" ref="O594">IF(M594:M632="",0, INDEX(Herbs!A:A,MATCH(M594,Herbs!B:B,0)))</f>
        <v>0</v>
      </c>
      <c r="P594" s="89" t="str">
        <f t="array" ref="P594">IF(M594="","", SWITCH(INDEX(Herbs!$A:$A,MATCH(M594,Herbs!$B:$B,0)),1,1,2,3,3,9,4,36,5,180,6,1080,0)*L594)</f>
        <v/>
      </c>
      <c r="Q594" s="90" t="str">
        <f t="array" ref="Q594">IF(M594="","",INDEX(Herbs!$C:$C,MATCH(M594,Herbs!$B:$B,0)))</f>
        <v/>
      </c>
      <c r="R594" s="89"/>
      <c r="S594" s="91"/>
      <c r="T594" s="88" t="str">
        <f t="array" ref="T594">IF(S594="","",INDEX(Herbs!$J:$J,MATCH(S594,Herbs!$B:$B,0)))</f>
        <v/>
      </c>
      <c r="U594" s="88">
        <f t="array" ref="U594">IF(S594:S632="",0, INDEX(Herbs!A:A,MATCH(S594,Herbs!B:B,0)))</f>
        <v>0</v>
      </c>
      <c r="V594" s="89" t="str">
        <f t="array" ref="V594">IF(S594="","", SWITCH(INDEX(Herbs!$A:$A,MATCH(S594,Herbs!$B:$B,0)),1,1,2,3,3,9,4,36,5,180,6,1080,0)*R594)</f>
        <v/>
      </c>
      <c r="W594" s="90" t="str">
        <f t="array" ref="W594">IF(S594="","",INDEX(Herbs!$C:$C,MATCH(S594,Herbs!$B:$B,0)))</f>
        <v/>
      </c>
    </row>
    <row r="595" ht="41.25" customHeight="1">
      <c r="C595" s="75"/>
      <c r="D595" s="85" t="str">
        <f>C593</f>
        <v>True Water Elixir</v>
      </c>
      <c r="E595" s="73" t="s">
        <v>323</v>
      </c>
      <c r="F595" s="86">
        <v>3.0</v>
      </c>
      <c r="G595" s="87" t="s">
        <v>412</v>
      </c>
      <c r="H595" s="88" t="str">
        <f t="array" ref="H595">IF(G595="","",INDEX(Herbs!$J:$J,MATCH(G595,Herbs!$B:$B,0)))</f>
        <v/>
      </c>
      <c r="I595" s="13">
        <f t="array" ref="I595">IF(G595:G632="",0, INDEX(Herbs!A:A,MATCH(G595,Herbs!B:B,0)))</f>
        <v>6</v>
      </c>
      <c r="J595" s="89">
        <f t="array" ref="J595">IF(G595="","", SWITCH(INDEX(Herbs!$A:$A,MATCH(G595,Herbs!$B:$B,0)),1,1,2,3,3,9,4,36,5,180,6,1080,0)*F595)</f>
        <v>3240</v>
      </c>
      <c r="K595" s="90" t="str">
        <f t="array" ref="K595">IF(G595="","",INDEX(Herbs!$E:$E,MATCH(G595,Herbs!$B:$B,0)))</f>
        <v>Water</v>
      </c>
      <c r="L595" s="89"/>
      <c r="M595" s="91"/>
      <c r="N595" s="88" t="str">
        <f t="array" ref="N595">IF(M595="","",INDEX(Herbs!$J:$J,MATCH(M595,Herbs!$B:$B,0)))</f>
        <v/>
      </c>
      <c r="O595" s="88">
        <f t="array" ref="O595">IF(M595:M632="",0, INDEX(Herbs!A:A,MATCH(M595,Herbs!B:B,0)))</f>
        <v>0</v>
      </c>
      <c r="P595" s="89" t="str">
        <f t="array" ref="P595">IF(M595="","", SWITCH(INDEX(Herbs!$A:$A,MATCH(M595,Herbs!$B:$B,0)),1,1,2,3,3,9,4,36,5,180,6,1080,0)*L595)</f>
        <v/>
      </c>
      <c r="Q595" s="90" t="str">
        <f t="array" ref="Q595">IF(M595="","",INDEX(Herbs!$E:$E,MATCH(M595,Herbs!$B:$B,0)))</f>
        <v/>
      </c>
      <c r="R595" s="89"/>
      <c r="S595" s="91"/>
      <c r="T595" s="88" t="str">
        <f t="array" ref="T595">IF(S595="","",INDEX(Herbs!$J:$J,MATCH(S595,Herbs!$B:$B,0)))</f>
        <v/>
      </c>
      <c r="U595" s="88">
        <f t="array" ref="U595">IF(S595:S632="",0, INDEX(Herbs!A:A,MATCH(S595,Herbs!B:B,0)))</f>
        <v>0</v>
      </c>
      <c r="V595" s="89" t="str">
        <f t="array" ref="V595">IF(S595="","", SWITCH(INDEX(Herbs!$A:$A,MATCH(S595,Herbs!$B:$B,0)),1,1,2,3,3,9,4,36,5,180,6,1080,0)*R595)</f>
        <v/>
      </c>
      <c r="W595" s="90" t="str">
        <f t="array" ref="W595">IF(S595="","",INDEX(Herbs!$E:$E,MATCH(S595,Herbs!$B:$B,0)))</f>
        <v/>
      </c>
    </row>
    <row r="596" ht="41.25" customHeight="1">
      <c r="C596" s="75"/>
      <c r="D596" s="85" t="str">
        <f>C593</f>
        <v>True Water Elixir</v>
      </c>
      <c r="E596" s="73" t="s">
        <v>325</v>
      </c>
      <c r="F596" s="86">
        <v>1.0</v>
      </c>
      <c r="G596" s="87" t="s">
        <v>403</v>
      </c>
      <c r="H596" s="88" t="str">
        <f t="array" ref="H596">IF(G596="","",INDEX(Herbs!$J:$J,MATCH(G596,Herbs!$B:$B,0)))</f>
        <v/>
      </c>
      <c r="I596" s="13">
        <f t="array" ref="I596">IF(G596:G632="",0, INDEX(Herbs!A:A,MATCH(G596,Herbs!B:B,0)))</f>
        <v>6</v>
      </c>
      <c r="J596" s="89">
        <f t="array" ref="J596">IF(G596="","", SWITCH(INDEX(Herbs!$A:$A,MATCH(G596,Herbs!$B:$B,0)),1,1,2,3,3,9,4,36,5,180,6,1080,0)*F596)</f>
        <v>1080</v>
      </c>
      <c r="K596" s="90" t="str">
        <f t="array" ref="K596">IF(G596="","",INDEX(Herbs!$E:$E,MATCH(G596,Herbs!$B:$B,0)))</f>
        <v>Dao Presence</v>
      </c>
      <c r="L596" s="89"/>
      <c r="M596" s="91"/>
      <c r="N596" s="88" t="str">
        <f t="array" ref="N596">IF(M596="","",INDEX(Herbs!$J:$J,MATCH(M596,Herbs!$B:$B,0)))</f>
        <v/>
      </c>
      <c r="O596" s="88">
        <f t="array" ref="O596">IF(M596:M632="",0, INDEX(Herbs!A:A,MATCH(M596,Herbs!B:B,0)))</f>
        <v>0</v>
      </c>
      <c r="P596" s="89" t="str">
        <f t="array" ref="P596">IF(M596="","", SWITCH(INDEX(Herbs!$A:$A,MATCH(M596,Herbs!$B:$B,0)),1,1,2,3,3,9,4,36,5,180,6,1080,0)*L596)</f>
        <v/>
      </c>
      <c r="Q596" s="90" t="str">
        <f t="array" ref="Q596">IF(M596="","",INDEX(Herbs!$E:$E,MATCH(M596,Herbs!$B:$B,0)))</f>
        <v/>
      </c>
      <c r="R596" s="89"/>
      <c r="S596" s="91"/>
      <c r="T596" s="88" t="str">
        <f t="array" ref="T596">IF(S596="","",INDEX(Herbs!$J:$J,MATCH(S596,Herbs!$B:$B,0)))</f>
        <v/>
      </c>
      <c r="U596" s="88">
        <f t="array" ref="U596">IF(S596:S632="",0, INDEX(Herbs!A:A,MATCH(S596,Herbs!B:B,0)))</f>
        <v>0</v>
      </c>
      <c r="V596" s="89" t="str">
        <f t="array" ref="V596">IF(S596="","", SWITCH(INDEX(Herbs!$A:$A,MATCH(S596,Herbs!$B:$B,0)),1,1,2,3,3,9,4,36,5,180,6,1080,0)*R596)</f>
        <v/>
      </c>
      <c r="W596" s="90" t="str">
        <f t="array" ref="W596">IF(S596="","",INDEX(Herbs!$E:$E,MATCH(S596,Herbs!$B:$B,0)))</f>
        <v/>
      </c>
    </row>
    <row r="597" ht="41.25" customHeight="1">
      <c r="A597" s="92"/>
      <c r="B597" s="92"/>
      <c r="C597" s="93"/>
      <c r="D597" s="94" t="str">
        <f>C593</f>
        <v>True Water Elixir</v>
      </c>
      <c r="E597" s="95" t="s">
        <v>326</v>
      </c>
      <c r="F597" s="96">
        <v>1.0</v>
      </c>
      <c r="G597" s="97" t="s">
        <v>379</v>
      </c>
      <c r="H597" s="98" t="str">
        <f t="array" ref="H597">IF(G597="","",INDEX(Herbs!$J:$J,MATCH(G597,Herbs!$B:$B,0)))</f>
        <v/>
      </c>
      <c r="I597" s="99">
        <f t="array" ref="I597">IF(G597:G632="",0, INDEX(Herbs!A:A,MATCH(G597,Herbs!B:B,0)))</f>
        <v>6</v>
      </c>
      <c r="J597" s="100">
        <f t="array" ref="J597">IF(G597="","", SWITCH(INDEX(Herbs!$A:$A,MATCH(G597,Herbs!$B:$B,0)),1,1,2,3,3,9,4,36,5,180,6,1080,0)*F597)</f>
        <v>1080</v>
      </c>
      <c r="K597" s="101" t="str">
        <f t="array" ref="K597">IF(G597="","",INDEX(Herbs!$G:$G,MATCH(G597,Herbs!$B:$B,0)))</f>
        <v>Heat</v>
      </c>
      <c r="L597" s="100"/>
      <c r="M597" s="97"/>
      <c r="N597" s="98" t="str">
        <f t="array" ref="N597">IF(M597="","",INDEX(Herbs!$J:$J,MATCH(M597,Herbs!$B:$B,0)))</f>
        <v/>
      </c>
      <c r="O597" s="98">
        <f t="array" ref="O597">IF(M597:M632="",0, INDEX(Herbs!A:A,MATCH(M597,Herbs!B:B,0)))</f>
        <v>0</v>
      </c>
      <c r="P597" s="100" t="str">
        <f t="array" ref="P597">IF(M597="","", SWITCH(INDEX(Herbs!$A:$A,MATCH(M597,Herbs!$B:$B,0)),1,1,2,3,3,9,4,36,5,180,6,1080,0)*L597)</f>
        <v/>
      </c>
      <c r="Q597" s="101" t="str">
        <f t="array" ref="Q597">IF(M597="","",INDEX(Herbs!$G:$G,MATCH(M597,Herbs!$B:$B,0)))</f>
        <v/>
      </c>
      <c r="R597" s="100"/>
      <c r="S597" s="97"/>
      <c r="T597" s="98" t="str">
        <f t="array" ref="T597">IF(S597="","",INDEX(Herbs!$J:$J,MATCH(S597,Herbs!$B:$B,0)))</f>
        <v/>
      </c>
      <c r="U597" s="98">
        <f t="array" ref="U597">IF(S597:S632="",0, INDEX(Herbs!A:A,MATCH(S597,Herbs!B:B,0)))</f>
        <v>0</v>
      </c>
      <c r="V597" s="100" t="str">
        <f t="array" ref="V597">IF(S597="","", SWITCH(INDEX(Herbs!$A:$A,MATCH(S597,Herbs!$B:$B,0)),1,1,2,3,3,9,4,36,5,180,6,1080,0)*R597)</f>
        <v/>
      </c>
      <c r="W597" s="101" t="str">
        <f t="array" ref="W597">IF(S597="","",INDEX(Herbs!$G:$G,MATCH(S597,Herbs!$B:$B,0)))</f>
        <v/>
      </c>
    </row>
    <row r="598" ht="41.25" customHeight="1">
      <c r="A598" s="82" t="s">
        <v>166</v>
      </c>
      <c r="B598" s="83">
        <v>6.0</v>
      </c>
      <c r="C598" s="84" t="s">
        <v>184</v>
      </c>
      <c r="D598" s="85" t="str">
        <f>C598</f>
        <v>True Fire Elixir</v>
      </c>
      <c r="E598" s="85" t="s">
        <v>320</v>
      </c>
      <c r="F598" s="86">
        <v>1.0</v>
      </c>
      <c r="G598" s="87" t="s">
        <v>381</v>
      </c>
      <c r="H598" s="88" t="str">
        <f t="array" ref="H598">IF(G598="","",INDEX(Herbs!$J:$J,MATCH(G598,Herbs!$B:$B,0)))</f>
        <v/>
      </c>
      <c r="I598" s="13">
        <f t="array" ref="I598">IF(G598:G632="",0, INDEX(Herbs!A:A,MATCH(G598,Herbs!B:B,0)))</f>
        <v>6</v>
      </c>
      <c r="J598" s="89">
        <f t="array" ref="J598">IF(G598="","", SWITCH(INDEX(Herbs!$A:$A,MATCH(G598,Herbs!$B:$B,0)),1,1,2,3,3,9,4,36,5,180,6,1080,0)*F598)</f>
        <v>1080</v>
      </c>
      <c r="K598" s="90" t="str">
        <f t="array" ref="K598">IF(G598="","",INDEX(Herbs!$C:$C,MATCH(G598,Herbs!$B:$B,0)))</f>
        <v>Coalescing</v>
      </c>
      <c r="L598" s="89"/>
      <c r="M598" s="91"/>
      <c r="N598" s="88" t="str">
        <f t="array" ref="N598">IF(M598="","",INDEX(Herbs!$J:$J,MATCH(M598,Herbs!$B:$B,0)))</f>
        <v/>
      </c>
      <c r="O598" s="88">
        <f t="array" ref="O598">IF(M598:M632="",0, INDEX(Herbs!A:A,MATCH(M598,Herbs!B:B,0)))</f>
        <v>0</v>
      </c>
      <c r="P598" s="89" t="str">
        <f t="array" ref="P598">IF(M598="","", SWITCH(INDEX(Herbs!$A:$A,MATCH(M598,Herbs!$B:$B,0)),1,1,2,3,3,9,4,36,5,180,6,1080,0)*L598)</f>
        <v/>
      </c>
      <c r="Q598" s="90" t="str">
        <f t="array" ref="Q598">IF(M598="","",INDEX(Herbs!$C:$C,MATCH(M598,Herbs!$B:$B,0)))</f>
        <v/>
      </c>
      <c r="R598" s="89"/>
      <c r="S598" s="91"/>
      <c r="T598" s="88" t="str">
        <f t="array" ref="T598">IF(S598="","",INDEX(Herbs!$J:$J,MATCH(S598,Herbs!$B:$B,0)))</f>
        <v/>
      </c>
      <c r="U598" s="88">
        <f t="array" ref="U598">IF(S598:S632="",0, INDEX(Herbs!A:A,MATCH(S598,Herbs!B:B,0)))</f>
        <v>0</v>
      </c>
      <c r="V598" s="89" t="str">
        <f t="array" ref="V598">IF(S598="","", SWITCH(INDEX(Herbs!$A:$A,MATCH(S598,Herbs!$B:$B,0)),1,1,2,3,3,9,4,36,5,180,6,1080,0)*R598)</f>
        <v/>
      </c>
      <c r="W598" s="90" t="str">
        <f t="array" ref="W598">IF(S598="","",INDEX(Herbs!$C:$C,MATCH(S598,Herbs!$B:$B,0)))</f>
        <v/>
      </c>
    </row>
    <row r="599" ht="41.25" customHeight="1">
      <c r="C599" s="75"/>
      <c r="D599" s="85" t="str">
        <f>C598</f>
        <v>True Fire Elixir</v>
      </c>
      <c r="E599" s="85" t="s">
        <v>322</v>
      </c>
      <c r="F599" s="89"/>
      <c r="G599" s="91"/>
      <c r="H599" s="88" t="str">
        <f t="array" ref="H599">IF(G599="","",INDEX(Herbs!$J:$J,MATCH(G599,Herbs!$B:$B,0)))</f>
        <v/>
      </c>
      <c r="I599" s="13">
        <f t="array" ref="I599">IF(G599:G632="",0, INDEX(Herbs!A:A,MATCH(G599,Herbs!B:B,0)))</f>
        <v>0</v>
      </c>
      <c r="J599" s="89" t="str">
        <f t="array" ref="J599">IF(G599="","", SWITCH(INDEX(Herbs!$A:$A,MATCH(G599,Herbs!$B:$B,0)),1,1,2,3,3,9,4,36,5,180,6,1080,0)*F599)</f>
        <v/>
      </c>
      <c r="K599" s="90" t="str">
        <f t="array" ref="K599">IF(G599="","",INDEX(Herbs!$C:$C,MATCH(G599,Herbs!$B:$B,0)))</f>
        <v/>
      </c>
      <c r="L599" s="89"/>
      <c r="M599" s="91"/>
      <c r="N599" s="88" t="str">
        <f t="array" ref="N599">IF(M599="","",INDEX(Herbs!$J:$J,MATCH(M599,Herbs!$B:$B,0)))</f>
        <v/>
      </c>
      <c r="O599" s="88">
        <f t="array" ref="O599">IF(M599:M632="",0, INDEX(Herbs!A:A,MATCH(M599,Herbs!B:B,0)))</f>
        <v>0</v>
      </c>
      <c r="P599" s="89" t="str">
        <f t="array" ref="P599">IF(M599="","", SWITCH(INDEX(Herbs!$A:$A,MATCH(M599,Herbs!$B:$B,0)),1,1,2,3,3,9,4,36,5,180,6,1080,0)*L599)</f>
        <v/>
      </c>
      <c r="Q599" s="90" t="str">
        <f t="array" ref="Q599">IF(M599="","",INDEX(Herbs!$C:$C,MATCH(M599,Herbs!$B:$B,0)))</f>
        <v/>
      </c>
      <c r="R599" s="89"/>
      <c r="S599" s="91"/>
      <c r="T599" s="88" t="str">
        <f t="array" ref="T599">IF(S599="","",INDEX(Herbs!$J:$J,MATCH(S599,Herbs!$B:$B,0)))</f>
        <v/>
      </c>
      <c r="U599" s="88">
        <f t="array" ref="U599">IF(S599:S632="",0, INDEX(Herbs!A:A,MATCH(S599,Herbs!B:B,0)))</f>
        <v>0</v>
      </c>
      <c r="V599" s="89" t="str">
        <f t="array" ref="V599">IF(S599="","", SWITCH(INDEX(Herbs!$A:$A,MATCH(S599,Herbs!$B:$B,0)),1,1,2,3,3,9,4,36,5,180,6,1080,0)*R599)</f>
        <v/>
      </c>
      <c r="W599" s="90" t="str">
        <f t="array" ref="W599">IF(S599="","",INDEX(Herbs!$C:$C,MATCH(S599,Herbs!$B:$B,0)))</f>
        <v/>
      </c>
    </row>
    <row r="600" ht="41.25" customHeight="1">
      <c r="C600" s="75"/>
      <c r="D600" s="85" t="str">
        <f>C598</f>
        <v>True Fire Elixir</v>
      </c>
      <c r="E600" s="73" t="s">
        <v>323</v>
      </c>
      <c r="F600" s="86">
        <v>3.0</v>
      </c>
      <c r="G600" s="87" t="s">
        <v>404</v>
      </c>
      <c r="H600" s="88" t="str">
        <f t="array" ref="H600">IF(G600="","",INDEX(Herbs!$J:$J,MATCH(G600,Herbs!$B:$B,0)))</f>
        <v/>
      </c>
      <c r="I600" s="13">
        <f t="array" ref="I600">IF(G600:G632="",0, INDEX(Herbs!A:A,MATCH(G600,Herbs!B:B,0)))</f>
        <v>6</v>
      </c>
      <c r="J600" s="89">
        <f t="array" ref="J600">IF(G600="","", SWITCH(INDEX(Herbs!$A:$A,MATCH(G600,Herbs!$B:$B,0)),1,1,2,3,3,9,4,36,5,180,6,1080,0)*F600)</f>
        <v>3240</v>
      </c>
      <c r="K600" s="90" t="str">
        <f t="array" ref="K600">IF(G600="","",INDEX(Herbs!$E:$E,MATCH(G600,Herbs!$B:$B,0)))</f>
        <v>Fire</v>
      </c>
      <c r="L600" s="89"/>
      <c r="M600" s="91"/>
      <c r="N600" s="88" t="str">
        <f t="array" ref="N600">IF(M600="","",INDEX(Herbs!$J:$J,MATCH(M600,Herbs!$B:$B,0)))</f>
        <v/>
      </c>
      <c r="O600" s="88">
        <f t="array" ref="O600">IF(M600:M632="",0, INDEX(Herbs!A:A,MATCH(M600,Herbs!B:B,0)))</f>
        <v>0</v>
      </c>
      <c r="P600" s="89" t="str">
        <f t="array" ref="P600">IF(M600="","", SWITCH(INDEX(Herbs!$A:$A,MATCH(M600,Herbs!$B:$B,0)),1,1,2,3,3,9,4,36,5,180,6,1080,0)*L600)</f>
        <v/>
      </c>
      <c r="Q600" s="90" t="str">
        <f t="array" ref="Q600">IF(M600="","",INDEX(Herbs!$E:$E,MATCH(M600,Herbs!$B:$B,0)))</f>
        <v/>
      </c>
      <c r="R600" s="89"/>
      <c r="S600" s="91"/>
      <c r="T600" s="88" t="str">
        <f t="array" ref="T600">IF(S600="","",INDEX(Herbs!$J:$J,MATCH(S600,Herbs!$B:$B,0)))</f>
        <v/>
      </c>
      <c r="U600" s="88">
        <f t="array" ref="U600">IF(S600:S632="",0, INDEX(Herbs!A:A,MATCH(S600,Herbs!B:B,0)))</f>
        <v>0</v>
      </c>
      <c r="V600" s="89" t="str">
        <f t="array" ref="V600">IF(S600="","", SWITCH(INDEX(Herbs!$A:$A,MATCH(S600,Herbs!$B:$B,0)),1,1,2,3,3,9,4,36,5,180,6,1080,0)*R600)</f>
        <v/>
      </c>
      <c r="W600" s="90" t="str">
        <f t="array" ref="W600">IF(S600="","",INDEX(Herbs!$E:$E,MATCH(S600,Herbs!$B:$B,0)))</f>
        <v/>
      </c>
    </row>
    <row r="601" ht="41.25" customHeight="1">
      <c r="C601" s="75"/>
      <c r="D601" s="85" t="str">
        <f>C598</f>
        <v>True Fire Elixir</v>
      </c>
      <c r="E601" s="73" t="s">
        <v>325</v>
      </c>
      <c r="F601" s="86">
        <v>1.0</v>
      </c>
      <c r="G601" s="87" t="s">
        <v>403</v>
      </c>
      <c r="H601" s="88" t="str">
        <f t="array" ref="H601">IF(G601="","",INDEX(Herbs!$J:$J,MATCH(G601,Herbs!$B:$B,0)))</f>
        <v/>
      </c>
      <c r="I601" s="13">
        <f t="array" ref="I601">IF(G601:G632="",0, INDEX(Herbs!A:A,MATCH(G601,Herbs!B:B,0)))</f>
        <v>6</v>
      </c>
      <c r="J601" s="89">
        <f t="array" ref="J601">IF(G601="","", SWITCH(INDEX(Herbs!$A:$A,MATCH(G601,Herbs!$B:$B,0)),1,1,2,3,3,9,4,36,5,180,6,1080,0)*F601)</f>
        <v>1080</v>
      </c>
      <c r="K601" s="90" t="str">
        <f t="array" ref="K601">IF(G601="","",INDEX(Herbs!$E:$E,MATCH(G601,Herbs!$B:$B,0)))</f>
        <v>Dao Presence</v>
      </c>
      <c r="L601" s="89"/>
      <c r="M601" s="91"/>
      <c r="N601" s="88" t="str">
        <f t="array" ref="N601">IF(M601="","",INDEX(Herbs!$J:$J,MATCH(M601,Herbs!$B:$B,0)))</f>
        <v/>
      </c>
      <c r="O601" s="88">
        <f t="array" ref="O601">IF(M601:M632="",0, INDEX(Herbs!A:A,MATCH(M601,Herbs!B:B,0)))</f>
        <v>0</v>
      </c>
      <c r="P601" s="89" t="str">
        <f t="array" ref="P601">IF(M601="","", SWITCH(INDEX(Herbs!$A:$A,MATCH(M601,Herbs!$B:$B,0)),1,1,2,3,3,9,4,36,5,180,6,1080,0)*L601)</f>
        <v/>
      </c>
      <c r="Q601" s="90" t="str">
        <f t="array" ref="Q601">IF(M601="","",INDEX(Herbs!$E:$E,MATCH(M601,Herbs!$B:$B,0)))</f>
        <v/>
      </c>
      <c r="R601" s="89"/>
      <c r="S601" s="91"/>
      <c r="T601" s="88" t="str">
        <f t="array" ref="T601">IF(S601="","",INDEX(Herbs!$J:$J,MATCH(S601,Herbs!$B:$B,0)))</f>
        <v/>
      </c>
      <c r="U601" s="88">
        <f t="array" ref="U601">IF(S601:S632="",0, INDEX(Herbs!A:A,MATCH(S601,Herbs!B:B,0)))</f>
        <v>0</v>
      </c>
      <c r="V601" s="89" t="str">
        <f t="array" ref="V601">IF(S601="","", SWITCH(INDEX(Herbs!$A:$A,MATCH(S601,Herbs!$B:$B,0)),1,1,2,3,3,9,4,36,5,180,6,1080,0)*R601)</f>
        <v/>
      </c>
      <c r="W601" s="90" t="str">
        <f t="array" ref="W601">IF(S601="","",INDEX(Herbs!$E:$E,MATCH(S601,Herbs!$B:$B,0)))</f>
        <v/>
      </c>
    </row>
    <row r="602" ht="41.25" customHeight="1">
      <c r="A602" s="92"/>
      <c r="B602" s="92"/>
      <c r="C602" s="93"/>
      <c r="D602" s="94" t="str">
        <f>C598</f>
        <v>True Fire Elixir</v>
      </c>
      <c r="E602" s="95" t="s">
        <v>326</v>
      </c>
      <c r="F602" s="96">
        <v>1.0</v>
      </c>
      <c r="G602" s="97" t="s">
        <v>405</v>
      </c>
      <c r="H602" s="98" t="str">
        <f t="array" ref="H602">IF(G602="","",INDEX(Herbs!$J:$J,MATCH(G602,Herbs!$B:$B,0)))</f>
        <v/>
      </c>
      <c r="I602" s="99">
        <f t="array" ref="I602">IF(G602:G632="",0, INDEX(Herbs!A:A,MATCH(G602,Herbs!B:B,0)))</f>
        <v>6</v>
      </c>
      <c r="J602" s="100">
        <f t="array" ref="J602">IF(G602="","", SWITCH(INDEX(Herbs!$A:$A,MATCH(G602,Herbs!$B:$B,0)),1,1,2,3,3,9,4,36,5,180,6,1080,0)*F602)</f>
        <v>1080</v>
      </c>
      <c r="K602" s="101" t="str">
        <f t="array" ref="K602">IF(G602="","",INDEX(Herbs!$G:$G,MATCH(G602,Herbs!$B:$B,0)))</f>
        <v>Balanced</v>
      </c>
      <c r="L602" s="100"/>
      <c r="M602" s="97"/>
      <c r="N602" s="98" t="str">
        <f t="array" ref="N602">IF(M602="","",INDEX(Herbs!$J:$J,MATCH(M602,Herbs!$B:$B,0)))</f>
        <v/>
      </c>
      <c r="O602" s="98">
        <f t="array" ref="O602">IF(M602:M632="",0, INDEX(Herbs!A:A,MATCH(M602,Herbs!B:B,0)))</f>
        <v>0</v>
      </c>
      <c r="P602" s="100" t="str">
        <f t="array" ref="P602">IF(M602="","", SWITCH(INDEX(Herbs!$A:$A,MATCH(M602,Herbs!$B:$B,0)),1,1,2,3,3,9,4,36,5,180,6,1080,0)*L602)</f>
        <v/>
      </c>
      <c r="Q602" s="101" t="str">
        <f t="array" ref="Q602">IF(M602="","",INDEX(Herbs!$G:$G,MATCH(M602,Herbs!$B:$B,0)))</f>
        <v/>
      </c>
      <c r="R602" s="100"/>
      <c r="S602" s="97"/>
      <c r="T602" s="98" t="str">
        <f t="array" ref="T602">IF(S602="","",INDEX(Herbs!$J:$J,MATCH(S602,Herbs!$B:$B,0)))</f>
        <v/>
      </c>
      <c r="U602" s="98">
        <f t="array" ref="U602">IF(S602:S632="",0, INDEX(Herbs!A:A,MATCH(S602,Herbs!B:B,0)))</f>
        <v>0</v>
      </c>
      <c r="V602" s="100" t="str">
        <f t="array" ref="V602">IF(S602="","", SWITCH(INDEX(Herbs!$A:$A,MATCH(S602,Herbs!$B:$B,0)),1,1,2,3,3,9,4,36,5,180,6,1080,0)*R602)</f>
        <v/>
      </c>
      <c r="W602" s="101" t="str">
        <f t="array" ref="W602">IF(S602="","",INDEX(Herbs!$G:$G,MATCH(S602,Herbs!$B:$B,0)))</f>
        <v/>
      </c>
    </row>
    <row r="603" ht="41.25" customHeight="1">
      <c r="A603" s="82" t="s">
        <v>166</v>
      </c>
      <c r="B603" s="83">
        <v>6.0</v>
      </c>
      <c r="C603" s="84" t="s">
        <v>182</v>
      </c>
      <c r="D603" s="85" t="str">
        <f>C603</f>
        <v>True Earth Elixir</v>
      </c>
      <c r="E603" s="85" t="s">
        <v>320</v>
      </c>
      <c r="F603" s="86">
        <v>1.0</v>
      </c>
      <c r="G603" s="87" t="s">
        <v>381</v>
      </c>
      <c r="H603" s="88" t="str">
        <f t="array" ref="H603">IF(G603="","",INDEX(Herbs!$J:$J,MATCH(G603,Herbs!$B:$B,0)))</f>
        <v/>
      </c>
      <c r="I603" s="13">
        <f t="array" ref="I603">IF(G603:G632="",0, INDEX(Herbs!A:A,MATCH(G603,Herbs!B:B,0)))</f>
        <v>6</v>
      </c>
      <c r="J603" s="89">
        <f t="array" ref="J603">IF(G603="","", SWITCH(INDEX(Herbs!$A:$A,MATCH(G603,Herbs!$B:$B,0)),1,1,2,3,3,9,4,36,5,180,6,1080,0)*F603)</f>
        <v>1080</v>
      </c>
      <c r="K603" s="90" t="str">
        <f t="array" ref="K603">IF(G603="","",INDEX(Herbs!$C:$C,MATCH(G603,Herbs!$B:$B,0)))</f>
        <v>Coalescing</v>
      </c>
      <c r="L603" s="89"/>
      <c r="M603" s="91"/>
      <c r="N603" s="88" t="str">
        <f t="array" ref="N603">IF(M603="","",INDEX(Herbs!$J:$J,MATCH(M603,Herbs!$B:$B,0)))</f>
        <v/>
      </c>
      <c r="O603" s="88">
        <f t="array" ref="O603">IF(M603:M632="",0, INDEX(Herbs!A:A,MATCH(M603,Herbs!B:B,0)))</f>
        <v>0</v>
      </c>
      <c r="P603" s="89" t="str">
        <f t="array" ref="P603">IF(M603="","", SWITCH(INDEX(Herbs!$A:$A,MATCH(M603,Herbs!$B:$B,0)),1,1,2,3,3,9,4,36,5,180,6,1080,0)*L603)</f>
        <v/>
      </c>
      <c r="Q603" s="90" t="str">
        <f t="array" ref="Q603">IF(M603="","",INDEX(Herbs!$C:$C,MATCH(M603,Herbs!$B:$B,0)))</f>
        <v/>
      </c>
      <c r="R603" s="89"/>
      <c r="S603" s="91"/>
      <c r="T603" s="88" t="str">
        <f t="array" ref="T603">IF(S603="","",INDEX(Herbs!$J:$J,MATCH(S603,Herbs!$B:$B,0)))</f>
        <v/>
      </c>
      <c r="U603" s="88">
        <f t="array" ref="U603">IF(S603:S632="",0, INDEX(Herbs!A:A,MATCH(S603,Herbs!B:B,0)))</f>
        <v>0</v>
      </c>
      <c r="V603" s="89" t="str">
        <f t="array" ref="V603">IF(S603="","", SWITCH(INDEX(Herbs!$A:$A,MATCH(S603,Herbs!$B:$B,0)),1,1,2,3,3,9,4,36,5,180,6,1080,0)*R603)</f>
        <v/>
      </c>
      <c r="W603" s="90" t="str">
        <f t="array" ref="W603">IF(S603="","",INDEX(Herbs!$C:$C,MATCH(S603,Herbs!$B:$B,0)))</f>
        <v/>
      </c>
    </row>
    <row r="604" ht="41.25" customHeight="1">
      <c r="C604" s="75"/>
      <c r="D604" s="85" t="str">
        <f>C603</f>
        <v>True Earth Elixir</v>
      </c>
      <c r="E604" s="85" t="s">
        <v>322</v>
      </c>
      <c r="F604" s="89"/>
      <c r="G604" s="91"/>
      <c r="H604" s="88" t="str">
        <f t="array" ref="H604">IF(G604="","",INDEX(Herbs!$J:$J,MATCH(G604,Herbs!$B:$B,0)))</f>
        <v/>
      </c>
      <c r="I604" s="13">
        <f t="array" ref="I604">IF(G604:G632="",0, INDEX(Herbs!A:A,MATCH(G604,Herbs!B:B,0)))</f>
        <v>0</v>
      </c>
      <c r="J604" s="89" t="str">
        <f t="array" ref="J604">IF(G604="","", SWITCH(INDEX(Herbs!$A:$A,MATCH(G604,Herbs!$B:$B,0)),1,1,2,3,3,9,4,36,5,180,6,1080,0)*F604)</f>
        <v/>
      </c>
      <c r="K604" s="90" t="str">
        <f t="array" ref="K604">IF(G604="","",INDEX(Herbs!$C:$C,MATCH(G604,Herbs!$B:$B,0)))</f>
        <v/>
      </c>
      <c r="L604" s="89"/>
      <c r="M604" s="91"/>
      <c r="N604" s="88" t="str">
        <f t="array" ref="N604">IF(M604="","",INDEX(Herbs!$J:$J,MATCH(M604,Herbs!$B:$B,0)))</f>
        <v/>
      </c>
      <c r="O604" s="88">
        <f t="array" ref="O604">IF(M604:M632="",0, INDEX(Herbs!A:A,MATCH(M604,Herbs!B:B,0)))</f>
        <v>0</v>
      </c>
      <c r="P604" s="89" t="str">
        <f t="array" ref="P604">IF(M604="","", SWITCH(INDEX(Herbs!$A:$A,MATCH(M604,Herbs!$B:$B,0)),1,1,2,3,3,9,4,36,5,180,6,1080,0)*L604)</f>
        <v/>
      </c>
      <c r="Q604" s="90" t="str">
        <f t="array" ref="Q604">IF(M604="","",INDEX(Herbs!$C:$C,MATCH(M604,Herbs!$B:$B,0)))</f>
        <v/>
      </c>
      <c r="R604" s="89"/>
      <c r="S604" s="91"/>
      <c r="T604" s="88" t="str">
        <f t="array" ref="T604">IF(S604="","",INDEX(Herbs!$J:$J,MATCH(S604,Herbs!$B:$B,0)))</f>
        <v/>
      </c>
      <c r="U604" s="88">
        <f t="array" ref="U604">IF(S604:S632="",0, INDEX(Herbs!A:A,MATCH(S604,Herbs!B:B,0)))</f>
        <v>0</v>
      </c>
      <c r="V604" s="89" t="str">
        <f t="array" ref="V604">IF(S604="","", SWITCH(INDEX(Herbs!$A:$A,MATCH(S604,Herbs!$B:$B,0)),1,1,2,3,3,9,4,36,5,180,6,1080,0)*R604)</f>
        <v/>
      </c>
      <c r="W604" s="90" t="str">
        <f t="array" ref="W604">IF(S604="","",INDEX(Herbs!$C:$C,MATCH(S604,Herbs!$B:$B,0)))</f>
        <v/>
      </c>
    </row>
    <row r="605" ht="41.25" customHeight="1">
      <c r="C605" s="75"/>
      <c r="D605" s="85" t="str">
        <f>C603</f>
        <v>True Earth Elixir</v>
      </c>
      <c r="E605" s="73" t="s">
        <v>323</v>
      </c>
      <c r="F605" s="86">
        <v>3.0</v>
      </c>
      <c r="G605" s="87" t="s">
        <v>402</v>
      </c>
      <c r="H605" s="88" t="str">
        <f t="array" ref="H605">IF(G605="","",INDEX(Herbs!$J:$J,MATCH(G605,Herbs!$B:$B,0)))</f>
        <v/>
      </c>
      <c r="I605" s="13">
        <f t="array" ref="I605">IF(G605:G632="",0, INDEX(Herbs!A:A,MATCH(G605,Herbs!B:B,0)))</f>
        <v>6</v>
      </c>
      <c r="J605" s="89">
        <f t="array" ref="J605">IF(G605="","", SWITCH(INDEX(Herbs!$A:$A,MATCH(G605,Herbs!$B:$B,0)),1,1,2,3,3,9,4,36,5,180,6,1080,0)*F605)</f>
        <v>3240</v>
      </c>
      <c r="K605" s="90" t="str">
        <f t="array" ref="K605">IF(G605="","",INDEX(Herbs!$E:$E,MATCH(G605,Herbs!$B:$B,0)))</f>
        <v>Earth</v>
      </c>
      <c r="L605" s="89"/>
      <c r="M605" s="91"/>
      <c r="N605" s="88" t="str">
        <f t="array" ref="N605">IF(M605="","",INDEX(Herbs!$J:$J,MATCH(M605,Herbs!$B:$B,0)))</f>
        <v/>
      </c>
      <c r="O605" s="88">
        <f t="array" ref="O605">IF(M605:M632="",0, INDEX(Herbs!A:A,MATCH(M605,Herbs!B:B,0)))</f>
        <v>0</v>
      </c>
      <c r="P605" s="89" t="str">
        <f t="array" ref="P605">IF(M605="","", SWITCH(INDEX(Herbs!$A:$A,MATCH(M605,Herbs!$B:$B,0)),1,1,2,3,3,9,4,36,5,180,6,1080,0)*L605)</f>
        <v/>
      </c>
      <c r="Q605" s="90" t="str">
        <f t="array" ref="Q605">IF(M605="","",INDEX(Herbs!$E:$E,MATCH(M605,Herbs!$B:$B,0)))</f>
        <v/>
      </c>
      <c r="R605" s="89"/>
      <c r="S605" s="91"/>
      <c r="T605" s="88" t="str">
        <f t="array" ref="T605">IF(S605="","",INDEX(Herbs!$J:$J,MATCH(S605,Herbs!$B:$B,0)))</f>
        <v/>
      </c>
      <c r="U605" s="88">
        <f t="array" ref="U605">IF(S605:S632="",0, INDEX(Herbs!A:A,MATCH(S605,Herbs!B:B,0)))</f>
        <v>0</v>
      </c>
      <c r="V605" s="89" t="str">
        <f t="array" ref="V605">IF(S605="","", SWITCH(INDEX(Herbs!$A:$A,MATCH(S605,Herbs!$B:$B,0)),1,1,2,3,3,9,4,36,5,180,6,1080,0)*R605)</f>
        <v/>
      </c>
      <c r="W605" s="90" t="str">
        <f t="array" ref="W605">IF(S605="","",INDEX(Herbs!$E:$E,MATCH(S605,Herbs!$B:$B,0)))</f>
        <v/>
      </c>
    </row>
    <row r="606" ht="41.25" customHeight="1">
      <c r="C606" s="75"/>
      <c r="D606" s="85" t="str">
        <f>C603</f>
        <v>True Earth Elixir</v>
      </c>
      <c r="E606" s="73" t="s">
        <v>325</v>
      </c>
      <c r="F606" s="86">
        <v>1.0</v>
      </c>
      <c r="G606" s="87" t="s">
        <v>403</v>
      </c>
      <c r="H606" s="88" t="str">
        <f t="array" ref="H606">IF(G606="","",INDEX(Herbs!$J:$J,MATCH(G606,Herbs!$B:$B,0)))</f>
        <v/>
      </c>
      <c r="I606" s="13">
        <f t="array" ref="I606">IF(G606:G632="",0, INDEX(Herbs!A:A,MATCH(G606,Herbs!B:B,0)))</f>
        <v>6</v>
      </c>
      <c r="J606" s="89">
        <f t="array" ref="J606">IF(G606="","", SWITCH(INDEX(Herbs!$A:$A,MATCH(G606,Herbs!$B:$B,0)),1,1,2,3,3,9,4,36,5,180,6,1080,0)*F606)</f>
        <v>1080</v>
      </c>
      <c r="K606" s="90" t="str">
        <f t="array" ref="K606">IF(G606="","",INDEX(Herbs!$E:$E,MATCH(G606,Herbs!$B:$B,0)))</f>
        <v>Dao Presence</v>
      </c>
      <c r="L606" s="89"/>
      <c r="M606" s="91"/>
      <c r="N606" s="88" t="str">
        <f t="array" ref="N606">IF(M606="","",INDEX(Herbs!$J:$J,MATCH(M606,Herbs!$B:$B,0)))</f>
        <v/>
      </c>
      <c r="O606" s="88">
        <f t="array" ref="O606">IF(M606:M632="",0, INDEX(Herbs!A:A,MATCH(M606,Herbs!B:B,0)))</f>
        <v>0</v>
      </c>
      <c r="P606" s="89" t="str">
        <f t="array" ref="P606">IF(M606="","", SWITCH(INDEX(Herbs!$A:$A,MATCH(M606,Herbs!$B:$B,0)),1,1,2,3,3,9,4,36,5,180,6,1080,0)*L606)</f>
        <v/>
      </c>
      <c r="Q606" s="90" t="str">
        <f t="array" ref="Q606">IF(M606="","",INDEX(Herbs!$E:$E,MATCH(M606,Herbs!$B:$B,0)))</f>
        <v/>
      </c>
      <c r="R606" s="89"/>
      <c r="S606" s="91"/>
      <c r="T606" s="88" t="str">
        <f t="array" ref="T606">IF(S606="","",INDEX(Herbs!$J:$J,MATCH(S606,Herbs!$B:$B,0)))</f>
        <v/>
      </c>
      <c r="U606" s="88">
        <f t="array" ref="U606">IF(S606:S632="",0, INDEX(Herbs!A:A,MATCH(S606,Herbs!B:B,0)))</f>
        <v>0</v>
      </c>
      <c r="V606" s="89" t="str">
        <f t="array" ref="V606">IF(S606="","", SWITCH(INDEX(Herbs!$A:$A,MATCH(S606,Herbs!$B:$B,0)),1,1,2,3,3,9,4,36,5,180,6,1080,0)*R606)</f>
        <v/>
      </c>
      <c r="W606" s="90" t="str">
        <f t="array" ref="W606">IF(S606="","",INDEX(Herbs!$E:$E,MATCH(S606,Herbs!$B:$B,0)))</f>
        <v/>
      </c>
    </row>
    <row r="607" ht="41.25" customHeight="1">
      <c r="A607" s="92"/>
      <c r="B607" s="92"/>
      <c r="C607" s="93"/>
      <c r="D607" s="94" t="str">
        <f>C603</f>
        <v>True Earth Elixir</v>
      </c>
      <c r="E607" s="95" t="s">
        <v>326</v>
      </c>
      <c r="F607" s="96">
        <v>1.0</v>
      </c>
      <c r="G607" s="97" t="s">
        <v>379</v>
      </c>
      <c r="H607" s="98" t="str">
        <f t="array" ref="H607">IF(G607="","",INDEX(Herbs!$J:$J,MATCH(G607,Herbs!$B:$B,0)))</f>
        <v/>
      </c>
      <c r="I607" s="99">
        <f t="array" ref="I607">IF(G607:G632="",0, INDEX(Herbs!A:A,MATCH(G607,Herbs!B:B,0)))</f>
        <v>6</v>
      </c>
      <c r="J607" s="100">
        <f t="array" ref="J607">IF(G607="","", SWITCH(INDEX(Herbs!$A:$A,MATCH(G607,Herbs!$B:$B,0)),1,1,2,3,3,9,4,36,5,180,6,1080,0)*F607)</f>
        <v>1080</v>
      </c>
      <c r="K607" s="101" t="str">
        <f t="array" ref="K607">IF(G607="","",INDEX(Herbs!$G:$G,MATCH(G607,Herbs!$B:$B,0)))</f>
        <v>Heat</v>
      </c>
      <c r="L607" s="100"/>
      <c r="M607" s="97"/>
      <c r="N607" s="98" t="str">
        <f t="array" ref="N607">IF(M607="","",INDEX(Herbs!$J:$J,MATCH(M607,Herbs!$B:$B,0)))</f>
        <v/>
      </c>
      <c r="O607" s="98">
        <f t="array" ref="O607">IF(M607:M632="",0, INDEX(Herbs!A:A,MATCH(M607,Herbs!B:B,0)))</f>
        <v>0</v>
      </c>
      <c r="P607" s="100" t="str">
        <f t="array" ref="P607">IF(M607="","", SWITCH(INDEX(Herbs!$A:$A,MATCH(M607,Herbs!$B:$B,0)),1,1,2,3,3,9,4,36,5,180,6,1080,0)*L607)</f>
        <v/>
      </c>
      <c r="Q607" s="101" t="str">
        <f t="array" ref="Q607">IF(M607="","",INDEX(Herbs!$G:$G,MATCH(M607,Herbs!$B:$B,0)))</f>
        <v/>
      </c>
      <c r="R607" s="100"/>
      <c r="S607" s="97"/>
      <c r="T607" s="98" t="str">
        <f t="array" ref="T607">IF(S607="","",INDEX(Herbs!$J:$J,MATCH(S607,Herbs!$B:$B,0)))</f>
        <v/>
      </c>
      <c r="U607" s="98">
        <f t="array" ref="U607">IF(S607:S632="",0, INDEX(Herbs!A:A,MATCH(S607,Herbs!B:B,0)))</f>
        <v>0</v>
      </c>
      <c r="V607" s="100" t="str">
        <f t="array" ref="V607">IF(S607="","", SWITCH(INDEX(Herbs!$A:$A,MATCH(S607,Herbs!$B:$B,0)),1,1,2,3,3,9,4,36,5,180,6,1080,0)*R607)</f>
        <v/>
      </c>
      <c r="W607" s="101" t="str">
        <f t="array" ref="W607">IF(S607="","",INDEX(Herbs!$G:$G,MATCH(S607,Herbs!$B:$B,0)))</f>
        <v/>
      </c>
    </row>
    <row r="608" ht="41.25" customHeight="1">
      <c r="A608" s="82" t="s">
        <v>166</v>
      </c>
      <c r="B608" s="83">
        <v>6.0</v>
      </c>
      <c r="C608" s="84" t="s">
        <v>192</v>
      </c>
      <c r="D608" s="85" t="str">
        <f>C608</f>
        <v>True Sword Elixir</v>
      </c>
      <c r="E608" s="85" t="s">
        <v>320</v>
      </c>
      <c r="F608" s="86">
        <v>1.0</v>
      </c>
      <c r="G608" s="87" t="s">
        <v>406</v>
      </c>
      <c r="H608" s="88" t="str">
        <f t="array" ref="H608">IF(G608="","",INDEX(Herbs!$J:$J,MATCH(G608,Herbs!$B:$B,0)))</f>
        <v/>
      </c>
      <c r="I608" s="13">
        <f t="array" ref="I608">IF(G608:G632="",0, INDEX(Herbs!A:A,MATCH(G608,Herbs!B:B,0)))</f>
        <v>6</v>
      </c>
      <c r="J608" s="89">
        <f t="array" ref="J608">IF(G608="","", SWITCH(INDEX(Herbs!$A:$A,MATCH(G608,Herbs!$B:$B,0)),1,1,2,3,3,9,4,36,5,180,6,1080,0)*F608)</f>
        <v>1080</v>
      </c>
      <c r="K608" s="90" t="str">
        <f t="array" ref="K608">IF(G608="","",INDEX(Herbs!$C:$C,MATCH(G608,Herbs!$B:$B,0)))</f>
        <v>Coalescing</v>
      </c>
      <c r="L608" s="89"/>
      <c r="M608" s="91"/>
      <c r="N608" s="88" t="str">
        <f t="array" ref="N608">IF(M608="","",INDEX(Herbs!$J:$J,MATCH(M608,Herbs!$B:$B,0)))</f>
        <v/>
      </c>
      <c r="O608" s="88">
        <f t="array" ref="O608">IF(M608:M632="",0, INDEX(Herbs!A:A,MATCH(M608,Herbs!B:B,0)))</f>
        <v>0</v>
      </c>
      <c r="P608" s="89" t="str">
        <f t="array" ref="P608">IF(M608="","", SWITCH(INDEX(Herbs!$A:$A,MATCH(M608,Herbs!$B:$B,0)),1,1,2,3,3,9,4,36,5,180,6,1080,0)*L608)</f>
        <v/>
      </c>
      <c r="Q608" s="90" t="str">
        <f t="array" ref="Q608">IF(M608="","",INDEX(Herbs!$C:$C,MATCH(M608,Herbs!$B:$B,0)))</f>
        <v/>
      </c>
      <c r="R608" s="89"/>
      <c r="S608" s="91"/>
      <c r="T608" s="88" t="str">
        <f t="array" ref="T608">IF(S608="","",INDEX(Herbs!$J:$J,MATCH(S608,Herbs!$B:$B,0)))</f>
        <v/>
      </c>
      <c r="U608" s="88">
        <f t="array" ref="U608">IF(S608:S632="",0, INDEX(Herbs!A:A,MATCH(S608,Herbs!B:B,0)))</f>
        <v>0</v>
      </c>
      <c r="V608" s="89" t="str">
        <f t="array" ref="V608">IF(S608="","", SWITCH(INDEX(Herbs!$A:$A,MATCH(S608,Herbs!$B:$B,0)),1,1,2,3,3,9,4,36,5,180,6,1080,0)*R608)</f>
        <v/>
      </c>
      <c r="W608" s="90" t="str">
        <f t="array" ref="W608">IF(S608="","",INDEX(Herbs!$C:$C,MATCH(S608,Herbs!$B:$B,0)))</f>
        <v/>
      </c>
    </row>
    <row r="609" ht="41.25" customHeight="1">
      <c r="C609" s="75"/>
      <c r="D609" s="85" t="str">
        <f>C608</f>
        <v>True Sword Elixir</v>
      </c>
      <c r="E609" s="85" t="s">
        <v>322</v>
      </c>
      <c r="F609" s="89"/>
      <c r="G609" s="91"/>
      <c r="H609" s="88" t="str">
        <f t="array" ref="H609">IF(G609="","",INDEX(Herbs!$J:$J,MATCH(G609,Herbs!$B:$B,0)))</f>
        <v/>
      </c>
      <c r="I609" s="13">
        <f t="array" ref="I609">IF(G609:G632="",0, INDEX(Herbs!A:A,MATCH(G609,Herbs!B:B,0)))</f>
        <v>0</v>
      </c>
      <c r="J609" s="89" t="str">
        <f t="array" ref="J609">IF(G609="","", SWITCH(INDEX(Herbs!$A:$A,MATCH(G609,Herbs!$B:$B,0)),1,1,2,3,3,9,4,36,5,180,6,1080,0)*F609)</f>
        <v/>
      </c>
      <c r="K609" s="90" t="str">
        <f t="array" ref="K609">IF(G609="","",INDEX(Herbs!$C:$C,MATCH(G609,Herbs!$B:$B,0)))</f>
        <v/>
      </c>
      <c r="L609" s="89"/>
      <c r="M609" s="91"/>
      <c r="N609" s="88" t="str">
        <f t="array" ref="N609">IF(M609="","",INDEX(Herbs!$J:$J,MATCH(M609,Herbs!$B:$B,0)))</f>
        <v/>
      </c>
      <c r="O609" s="88">
        <f t="array" ref="O609">IF(M609:M632="",0, INDEX(Herbs!A:A,MATCH(M609,Herbs!B:B,0)))</f>
        <v>0</v>
      </c>
      <c r="P609" s="89" t="str">
        <f t="array" ref="P609">IF(M609="","", SWITCH(INDEX(Herbs!$A:$A,MATCH(M609,Herbs!$B:$B,0)),1,1,2,3,3,9,4,36,5,180,6,1080,0)*L609)</f>
        <v/>
      </c>
      <c r="Q609" s="90" t="str">
        <f t="array" ref="Q609">IF(M609="","",INDEX(Herbs!$C:$C,MATCH(M609,Herbs!$B:$B,0)))</f>
        <v/>
      </c>
      <c r="R609" s="89"/>
      <c r="S609" s="91"/>
      <c r="T609" s="88" t="str">
        <f t="array" ref="T609">IF(S609="","",INDEX(Herbs!$J:$J,MATCH(S609,Herbs!$B:$B,0)))</f>
        <v/>
      </c>
      <c r="U609" s="88">
        <f t="array" ref="U609">IF(S609:S632="",0, INDEX(Herbs!A:A,MATCH(S609,Herbs!B:B,0)))</f>
        <v>0</v>
      </c>
      <c r="V609" s="89" t="str">
        <f t="array" ref="V609">IF(S609="","", SWITCH(INDEX(Herbs!$A:$A,MATCH(S609,Herbs!$B:$B,0)),1,1,2,3,3,9,4,36,5,180,6,1080,0)*R609)</f>
        <v/>
      </c>
      <c r="W609" s="90" t="str">
        <f t="array" ref="W609">IF(S609="","",INDEX(Herbs!$C:$C,MATCH(S609,Herbs!$B:$B,0)))</f>
        <v/>
      </c>
    </row>
    <row r="610" ht="41.25" customHeight="1">
      <c r="C610" s="75"/>
      <c r="D610" s="85" t="str">
        <f>C608</f>
        <v>True Sword Elixir</v>
      </c>
      <c r="E610" s="73" t="s">
        <v>323</v>
      </c>
      <c r="F610" s="86">
        <v>3.0</v>
      </c>
      <c r="G610" s="87" t="s">
        <v>411</v>
      </c>
      <c r="H610" s="88" t="str">
        <f t="array" ref="H610">IF(G610="","",INDEX(Herbs!$J:$J,MATCH(G610,Herbs!$B:$B,0)))</f>
        <v/>
      </c>
      <c r="I610" s="13">
        <f t="array" ref="I610">IF(G610:G632="",0, INDEX(Herbs!A:A,MATCH(G610,Herbs!B:B,0)))</f>
        <v>6</v>
      </c>
      <c r="J610" s="89">
        <f t="array" ref="J610">IF(G610="","", SWITCH(INDEX(Herbs!$A:$A,MATCH(G610,Herbs!$B:$B,0)),1,1,2,3,3,9,4,36,5,180,6,1080,0)*F610)</f>
        <v>3240</v>
      </c>
      <c r="K610" s="90" t="str">
        <f t="array" ref="K610">IF(G610="","",INDEX(Herbs!$E:$E,MATCH(G610,Herbs!$B:$B,0)))</f>
        <v>Sword Intent</v>
      </c>
      <c r="L610" s="89"/>
      <c r="M610" s="91"/>
      <c r="N610" s="88" t="str">
        <f t="array" ref="N610">IF(M610="","",INDEX(Herbs!$J:$J,MATCH(M610,Herbs!$B:$B,0)))</f>
        <v/>
      </c>
      <c r="O610" s="88">
        <f t="array" ref="O610">IF(M610:M632="",0, INDEX(Herbs!A:A,MATCH(M610,Herbs!B:B,0)))</f>
        <v>0</v>
      </c>
      <c r="P610" s="89" t="str">
        <f t="array" ref="P610">IF(M610="","", SWITCH(INDEX(Herbs!$A:$A,MATCH(M610,Herbs!$B:$B,0)),1,1,2,3,3,9,4,36,5,180,6,1080,0)*L610)</f>
        <v/>
      </c>
      <c r="Q610" s="90" t="str">
        <f t="array" ref="Q610">IF(M610="","",INDEX(Herbs!$E:$E,MATCH(M610,Herbs!$B:$B,0)))</f>
        <v/>
      </c>
      <c r="R610" s="89"/>
      <c r="S610" s="91"/>
      <c r="T610" s="88" t="str">
        <f t="array" ref="T610">IF(S610="","",INDEX(Herbs!$J:$J,MATCH(S610,Herbs!$B:$B,0)))</f>
        <v/>
      </c>
      <c r="U610" s="88">
        <f t="array" ref="U610">IF(S610:S632="",0, INDEX(Herbs!A:A,MATCH(S610,Herbs!B:B,0)))</f>
        <v>0</v>
      </c>
      <c r="V610" s="89" t="str">
        <f t="array" ref="V610">IF(S610="","", SWITCH(INDEX(Herbs!$A:$A,MATCH(S610,Herbs!$B:$B,0)),1,1,2,3,3,9,4,36,5,180,6,1080,0)*R610)</f>
        <v/>
      </c>
      <c r="W610" s="90" t="str">
        <f t="array" ref="W610">IF(S610="","",INDEX(Herbs!$E:$E,MATCH(S610,Herbs!$B:$B,0)))</f>
        <v/>
      </c>
    </row>
    <row r="611" ht="41.25" customHeight="1">
      <c r="C611" s="75"/>
      <c r="D611" s="85" t="str">
        <f>C608</f>
        <v>True Sword Elixir</v>
      </c>
      <c r="E611" s="73" t="s">
        <v>325</v>
      </c>
      <c r="F611" s="86">
        <v>1.0</v>
      </c>
      <c r="G611" s="87" t="s">
        <v>403</v>
      </c>
      <c r="H611" s="88" t="str">
        <f t="array" ref="H611">IF(G611="","",INDEX(Herbs!$J:$J,MATCH(G611,Herbs!$B:$B,0)))</f>
        <v/>
      </c>
      <c r="I611" s="13">
        <f t="array" ref="I611">IF(G611:G632="",0, INDEX(Herbs!A:A,MATCH(G611,Herbs!B:B,0)))</f>
        <v>6</v>
      </c>
      <c r="J611" s="89">
        <f t="array" ref="J611">IF(G611="","", SWITCH(INDEX(Herbs!$A:$A,MATCH(G611,Herbs!$B:$B,0)),1,1,2,3,3,9,4,36,5,180,6,1080,0)*F611)</f>
        <v>1080</v>
      </c>
      <c r="K611" s="90" t="str">
        <f t="array" ref="K611">IF(G611="","",INDEX(Herbs!$E:$E,MATCH(G611,Herbs!$B:$B,0)))</f>
        <v>Dao Presence</v>
      </c>
      <c r="L611" s="89"/>
      <c r="M611" s="91"/>
      <c r="N611" s="88" t="str">
        <f t="array" ref="N611">IF(M611="","",INDEX(Herbs!$J:$J,MATCH(M611,Herbs!$B:$B,0)))</f>
        <v/>
      </c>
      <c r="O611" s="88">
        <f t="array" ref="O611">IF(M611:M632="",0, INDEX(Herbs!A:A,MATCH(M611,Herbs!B:B,0)))</f>
        <v>0</v>
      </c>
      <c r="P611" s="89" t="str">
        <f t="array" ref="P611">IF(M611="","", SWITCH(INDEX(Herbs!$A:$A,MATCH(M611,Herbs!$B:$B,0)),1,1,2,3,3,9,4,36,5,180,6,1080,0)*L611)</f>
        <v/>
      </c>
      <c r="Q611" s="90" t="str">
        <f t="array" ref="Q611">IF(M611="","",INDEX(Herbs!$E:$E,MATCH(M611,Herbs!$B:$B,0)))</f>
        <v/>
      </c>
      <c r="R611" s="89"/>
      <c r="S611" s="91"/>
      <c r="T611" s="88" t="str">
        <f t="array" ref="T611">IF(S611="","",INDEX(Herbs!$J:$J,MATCH(S611,Herbs!$B:$B,0)))</f>
        <v/>
      </c>
      <c r="U611" s="88">
        <f t="array" ref="U611">IF(S611:S632="",0, INDEX(Herbs!A:A,MATCH(S611,Herbs!B:B,0)))</f>
        <v>0</v>
      </c>
      <c r="V611" s="89" t="str">
        <f t="array" ref="V611">IF(S611="","", SWITCH(INDEX(Herbs!$A:$A,MATCH(S611,Herbs!$B:$B,0)),1,1,2,3,3,9,4,36,5,180,6,1080,0)*R611)</f>
        <v/>
      </c>
      <c r="W611" s="90" t="str">
        <f t="array" ref="W611">IF(S611="","",INDEX(Herbs!$E:$E,MATCH(S611,Herbs!$B:$B,0)))</f>
        <v/>
      </c>
    </row>
    <row r="612" ht="41.25" customHeight="1">
      <c r="A612" s="92"/>
      <c r="B612" s="92"/>
      <c r="C612" s="93"/>
      <c r="D612" s="94" t="str">
        <f>C608</f>
        <v>True Sword Elixir</v>
      </c>
      <c r="E612" s="95" t="s">
        <v>326</v>
      </c>
      <c r="F612" s="96">
        <v>1.0</v>
      </c>
      <c r="G612" s="97" t="s">
        <v>405</v>
      </c>
      <c r="H612" s="98" t="str">
        <f t="array" ref="H612">IF(G612="","",INDEX(Herbs!$J:$J,MATCH(G612,Herbs!$B:$B,0)))</f>
        <v/>
      </c>
      <c r="I612" s="99">
        <f t="array" ref="I612">IF(G612:G632="",0, INDEX(Herbs!A:A,MATCH(G612,Herbs!B:B,0)))</f>
        <v>6</v>
      </c>
      <c r="J612" s="100">
        <f t="array" ref="J612">IF(G612="","", SWITCH(INDEX(Herbs!$A:$A,MATCH(G612,Herbs!$B:$B,0)),1,1,2,3,3,9,4,36,5,180,6,1080,0)*F612)</f>
        <v>1080</v>
      </c>
      <c r="K612" s="101" t="str">
        <f t="array" ref="K612">IF(G612="","",INDEX(Herbs!$G:$G,MATCH(G612,Herbs!$B:$B,0)))</f>
        <v>Balanced</v>
      </c>
      <c r="L612" s="100"/>
      <c r="M612" s="97"/>
      <c r="N612" s="98" t="str">
        <f t="array" ref="N612">IF(M612="","",INDEX(Herbs!$J:$J,MATCH(M612,Herbs!$B:$B,0)))</f>
        <v/>
      </c>
      <c r="O612" s="98">
        <f t="array" ref="O612">IF(M612:M632="",0, INDEX(Herbs!A:A,MATCH(M612,Herbs!B:B,0)))</f>
        <v>0</v>
      </c>
      <c r="P612" s="100" t="str">
        <f t="array" ref="P612">IF(M612="","", SWITCH(INDEX(Herbs!$A:$A,MATCH(M612,Herbs!$B:$B,0)),1,1,2,3,3,9,4,36,5,180,6,1080,0)*L612)</f>
        <v/>
      </c>
      <c r="Q612" s="101" t="str">
        <f t="array" ref="Q612">IF(M612="","",INDEX(Herbs!$G:$G,MATCH(M612,Herbs!$B:$B,0)))</f>
        <v/>
      </c>
      <c r="R612" s="100"/>
      <c r="S612" s="97"/>
      <c r="T612" s="98" t="str">
        <f t="array" ref="T612">IF(S612="","",INDEX(Herbs!$J:$J,MATCH(S612,Herbs!$B:$B,0)))</f>
        <v/>
      </c>
      <c r="U612" s="98">
        <f t="array" ref="U612">IF(S612:S632="",0, INDEX(Herbs!A:A,MATCH(S612,Herbs!B:B,0)))</f>
        <v>0</v>
      </c>
      <c r="V612" s="100" t="str">
        <f t="array" ref="V612">IF(S612="","", SWITCH(INDEX(Herbs!$A:$A,MATCH(S612,Herbs!$B:$B,0)),1,1,2,3,3,9,4,36,5,180,6,1080,0)*R612)</f>
        <v/>
      </c>
      <c r="W612" s="101" t="str">
        <f t="array" ref="W612">IF(S612="","",INDEX(Herbs!$G:$G,MATCH(S612,Herbs!$B:$B,0)))</f>
        <v/>
      </c>
    </row>
    <row r="613" ht="41.25" customHeight="1">
      <c r="A613" s="82" t="s">
        <v>166</v>
      </c>
      <c r="B613" s="83">
        <v>6.0</v>
      </c>
      <c r="C613" s="84" t="s">
        <v>190</v>
      </c>
      <c r="D613" s="85" t="str">
        <f>C613</f>
        <v>True Soul Elixir</v>
      </c>
      <c r="E613" s="85" t="s">
        <v>320</v>
      </c>
      <c r="F613" s="86">
        <v>1.0</v>
      </c>
      <c r="G613" s="87" t="s">
        <v>409</v>
      </c>
      <c r="H613" s="88" t="str">
        <f t="array" ref="H613">IF(G613="","",INDEX(Herbs!$J:$J,MATCH(G613,Herbs!$B:$B,0)))</f>
        <v/>
      </c>
      <c r="I613" s="13">
        <f t="array" ref="I613">IF(G613:G632="",0, INDEX(Herbs!A:A,MATCH(G613,Herbs!B:B,0)))</f>
        <v>6</v>
      </c>
      <c r="J613" s="89">
        <f t="array" ref="J613">IF(G613="","", SWITCH(INDEX(Herbs!$A:$A,MATCH(G613,Herbs!$B:$B,0)),1,1,2,3,3,9,4,36,5,180,6,1080,0)*F613)</f>
        <v>1080</v>
      </c>
      <c r="K613" s="90" t="str">
        <f t="array" ref="K613">IF(G613="","",INDEX(Herbs!$C:$C,MATCH(G613,Herbs!$B:$B,0)))</f>
        <v>Coalescing</v>
      </c>
      <c r="L613" s="89"/>
      <c r="M613" s="91"/>
      <c r="N613" s="88" t="str">
        <f t="array" ref="N613">IF(M613="","",INDEX(Herbs!$J:$J,MATCH(M613,Herbs!$B:$B,0)))</f>
        <v/>
      </c>
      <c r="O613" s="88">
        <f t="array" ref="O613">IF(M613:M632="",0, INDEX(Herbs!A:A,MATCH(M613,Herbs!B:B,0)))</f>
        <v>0</v>
      </c>
      <c r="P613" s="89" t="str">
        <f t="array" ref="P613">IF(M613="","", SWITCH(INDEX(Herbs!$A:$A,MATCH(M613,Herbs!$B:$B,0)),1,1,2,3,3,9,4,36,5,180,6,1080,0)*L613)</f>
        <v/>
      </c>
      <c r="Q613" s="90" t="str">
        <f t="array" ref="Q613">IF(M613="","",INDEX(Herbs!$C:$C,MATCH(M613,Herbs!$B:$B,0)))</f>
        <v/>
      </c>
      <c r="R613" s="89"/>
      <c r="S613" s="91"/>
      <c r="T613" s="88" t="str">
        <f t="array" ref="T613">IF(S613="","",INDEX(Herbs!$J:$J,MATCH(S613,Herbs!$B:$B,0)))</f>
        <v/>
      </c>
      <c r="U613" s="88">
        <f t="array" ref="U613">IF(S613:S632="",0, INDEX(Herbs!A:A,MATCH(S613,Herbs!B:B,0)))</f>
        <v>0</v>
      </c>
      <c r="V613" s="89" t="str">
        <f t="array" ref="V613">IF(S613="","", SWITCH(INDEX(Herbs!$A:$A,MATCH(S613,Herbs!$B:$B,0)),1,1,2,3,3,9,4,36,5,180,6,1080,0)*R613)</f>
        <v/>
      </c>
      <c r="W613" s="90" t="str">
        <f t="array" ref="W613">IF(S613="","",INDEX(Herbs!$C:$C,MATCH(S613,Herbs!$B:$B,0)))</f>
        <v/>
      </c>
    </row>
    <row r="614" ht="41.25" customHeight="1">
      <c r="C614" s="75"/>
      <c r="D614" s="85" t="str">
        <f>C613</f>
        <v>True Soul Elixir</v>
      </c>
      <c r="E614" s="85" t="s">
        <v>322</v>
      </c>
      <c r="F614" s="89"/>
      <c r="G614" s="91"/>
      <c r="H614" s="88" t="str">
        <f t="array" ref="H614">IF(G614="","",INDEX(Herbs!$J:$J,MATCH(G614,Herbs!$B:$B,0)))</f>
        <v/>
      </c>
      <c r="I614" s="13">
        <f t="array" ref="I614">IF(G614:G632="",0, INDEX(Herbs!A:A,MATCH(G614,Herbs!B:B,0)))</f>
        <v>0</v>
      </c>
      <c r="J614" s="89" t="str">
        <f t="array" ref="J614">IF(G614="","", SWITCH(INDEX(Herbs!$A:$A,MATCH(G614,Herbs!$B:$B,0)),1,1,2,3,3,9,4,36,5,180,6,1080,0)*F614)</f>
        <v/>
      </c>
      <c r="K614" s="90" t="str">
        <f t="array" ref="K614">IF(G614="","",INDEX(Herbs!$C:$C,MATCH(G614,Herbs!$B:$B,0)))</f>
        <v/>
      </c>
      <c r="L614" s="89"/>
      <c r="M614" s="91"/>
      <c r="N614" s="88" t="str">
        <f t="array" ref="N614">IF(M614="","",INDEX(Herbs!$J:$J,MATCH(M614,Herbs!$B:$B,0)))</f>
        <v/>
      </c>
      <c r="O614" s="88">
        <f t="array" ref="O614">IF(M614:M632="",0, INDEX(Herbs!A:A,MATCH(M614,Herbs!B:B,0)))</f>
        <v>0</v>
      </c>
      <c r="P614" s="89" t="str">
        <f t="array" ref="P614">IF(M614="","", SWITCH(INDEX(Herbs!$A:$A,MATCH(M614,Herbs!$B:$B,0)),1,1,2,3,3,9,4,36,5,180,6,1080,0)*L614)</f>
        <v/>
      </c>
      <c r="Q614" s="90" t="str">
        <f t="array" ref="Q614">IF(M614="","",INDEX(Herbs!$C:$C,MATCH(M614,Herbs!$B:$B,0)))</f>
        <v/>
      </c>
      <c r="R614" s="89"/>
      <c r="S614" s="91"/>
      <c r="T614" s="88" t="str">
        <f t="array" ref="T614">IF(S614="","",INDEX(Herbs!$J:$J,MATCH(S614,Herbs!$B:$B,0)))</f>
        <v/>
      </c>
      <c r="U614" s="88">
        <f t="array" ref="U614">IF(S614:S632="",0, INDEX(Herbs!A:A,MATCH(S614,Herbs!B:B,0)))</f>
        <v>0</v>
      </c>
      <c r="V614" s="89" t="str">
        <f t="array" ref="V614">IF(S614="","", SWITCH(INDEX(Herbs!$A:$A,MATCH(S614,Herbs!$B:$B,0)),1,1,2,3,3,9,4,36,5,180,6,1080,0)*R614)</f>
        <v/>
      </c>
      <c r="W614" s="90" t="str">
        <f t="array" ref="W614">IF(S614="","",INDEX(Herbs!$C:$C,MATCH(S614,Herbs!$B:$B,0)))</f>
        <v/>
      </c>
    </row>
    <row r="615" ht="41.25" customHeight="1">
      <c r="C615" s="75"/>
      <c r="D615" s="85" t="str">
        <f>C613</f>
        <v>True Soul Elixir</v>
      </c>
      <c r="E615" s="73" t="s">
        <v>323</v>
      </c>
      <c r="F615" s="86">
        <v>3.0</v>
      </c>
      <c r="G615" s="87" t="s">
        <v>410</v>
      </c>
      <c r="H615" s="88" t="str">
        <f t="array" ref="H615">IF(G615="","",INDEX(Herbs!$J:$J,MATCH(G615,Herbs!$B:$B,0)))</f>
        <v/>
      </c>
      <c r="I615" s="13">
        <f t="array" ref="I615">IF(G615:G632="",0, INDEX(Herbs!A:A,MATCH(G615,Herbs!B:B,0)))</f>
        <v>6</v>
      </c>
      <c r="J615" s="89">
        <f t="array" ref="J615">IF(G615="","", SWITCH(INDEX(Herbs!$A:$A,MATCH(G615,Herbs!$B:$B,0)),1,1,2,3,3,9,4,36,5,180,6,1080,0)*F615)</f>
        <v>3240</v>
      </c>
      <c r="K615" s="90" t="str">
        <f t="array" ref="K615">IF(G615="","",INDEX(Herbs!$E:$E,MATCH(G615,Herbs!$B:$B,0)))</f>
        <v>Focusing</v>
      </c>
      <c r="L615" s="89"/>
      <c r="M615" s="91"/>
      <c r="N615" s="88" t="str">
        <f t="array" ref="N615">IF(M615="","",INDEX(Herbs!$J:$J,MATCH(M615,Herbs!$B:$B,0)))</f>
        <v/>
      </c>
      <c r="O615" s="88">
        <f t="array" ref="O615">IF(M615:M632="",0, INDEX(Herbs!A:A,MATCH(M615,Herbs!B:B,0)))</f>
        <v>0</v>
      </c>
      <c r="P615" s="89" t="str">
        <f t="array" ref="P615">IF(M615="","", SWITCH(INDEX(Herbs!$A:$A,MATCH(M615,Herbs!$B:$B,0)),1,1,2,3,3,9,4,36,5,180,6,1080,0)*L615)</f>
        <v/>
      </c>
      <c r="Q615" s="90" t="str">
        <f t="array" ref="Q615">IF(M615="","",INDEX(Herbs!$E:$E,MATCH(M615,Herbs!$B:$B,0)))</f>
        <v/>
      </c>
      <c r="R615" s="89"/>
      <c r="S615" s="91"/>
      <c r="T615" s="88" t="str">
        <f t="array" ref="T615">IF(S615="","",INDEX(Herbs!$J:$J,MATCH(S615,Herbs!$B:$B,0)))</f>
        <v/>
      </c>
      <c r="U615" s="88">
        <f t="array" ref="U615">IF(S615:S632="",0, INDEX(Herbs!A:A,MATCH(S615,Herbs!B:B,0)))</f>
        <v>0</v>
      </c>
      <c r="V615" s="89" t="str">
        <f t="array" ref="V615">IF(S615="","", SWITCH(INDEX(Herbs!$A:$A,MATCH(S615,Herbs!$B:$B,0)),1,1,2,3,3,9,4,36,5,180,6,1080,0)*R615)</f>
        <v/>
      </c>
      <c r="W615" s="90" t="str">
        <f t="array" ref="W615">IF(S615="","",INDEX(Herbs!$E:$E,MATCH(S615,Herbs!$B:$B,0)))</f>
        <v/>
      </c>
    </row>
    <row r="616" ht="41.25" customHeight="1">
      <c r="C616" s="75"/>
      <c r="D616" s="85" t="str">
        <f>C613</f>
        <v>True Soul Elixir</v>
      </c>
      <c r="E616" s="73" t="s">
        <v>325</v>
      </c>
      <c r="F616" s="86">
        <v>1.0</v>
      </c>
      <c r="G616" s="87" t="s">
        <v>403</v>
      </c>
      <c r="H616" s="88" t="str">
        <f t="array" ref="H616">IF(G616="","",INDEX(Herbs!$J:$J,MATCH(G616,Herbs!$B:$B,0)))</f>
        <v/>
      </c>
      <c r="I616" s="13">
        <f t="array" ref="I616">IF(G616:G632="",0, INDEX(Herbs!A:A,MATCH(G616,Herbs!B:B,0)))</f>
        <v>6</v>
      </c>
      <c r="J616" s="89">
        <f t="array" ref="J616">IF(G616="","", SWITCH(INDEX(Herbs!$A:$A,MATCH(G616,Herbs!$B:$B,0)),1,1,2,3,3,9,4,36,5,180,6,1080,0)*F616)</f>
        <v>1080</v>
      </c>
      <c r="K616" s="90" t="str">
        <f t="array" ref="K616">IF(G616="","",INDEX(Herbs!$E:$E,MATCH(G616,Herbs!$B:$B,0)))</f>
        <v>Dao Presence</v>
      </c>
      <c r="L616" s="89"/>
      <c r="M616" s="91"/>
      <c r="N616" s="88" t="str">
        <f t="array" ref="N616">IF(M616="","",INDEX(Herbs!$J:$J,MATCH(M616,Herbs!$B:$B,0)))</f>
        <v/>
      </c>
      <c r="O616" s="88">
        <f t="array" ref="O616">IF(M616:M632="",0, INDEX(Herbs!A:A,MATCH(M616,Herbs!B:B,0)))</f>
        <v>0</v>
      </c>
      <c r="P616" s="89" t="str">
        <f t="array" ref="P616">IF(M616="","", SWITCH(INDEX(Herbs!$A:$A,MATCH(M616,Herbs!$B:$B,0)),1,1,2,3,3,9,4,36,5,180,6,1080,0)*L616)</f>
        <v/>
      </c>
      <c r="Q616" s="90" t="str">
        <f t="array" ref="Q616">IF(M616="","",INDEX(Herbs!$E:$E,MATCH(M616,Herbs!$B:$B,0)))</f>
        <v/>
      </c>
      <c r="R616" s="89"/>
      <c r="S616" s="91"/>
      <c r="T616" s="88" t="str">
        <f t="array" ref="T616">IF(S616="","",INDEX(Herbs!$J:$J,MATCH(S616,Herbs!$B:$B,0)))</f>
        <v/>
      </c>
      <c r="U616" s="88">
        <f t="array" ref="U616">IF(S616:S632="",0, INDEX(Herbs!A:A,MATCH(S616,Herbs!B:B,0)))</f>
        <v>0</v>
      </c>
      <c r="V616" s="89" t="str">
        <f t="array" ref="V616">IF(S616="","", SWITCH(INDEX(Herbs!$A:$A,MATCH(S616,Herbs!$B:$B,0)),1,1,2,3,3,9,4,36,5,180,6,1080,0)*R616)</f>
        <v/>
      </c>
      <c r="W616" s="90" t="str">
        <f t="array" ref="W616">IF(S616="","",INDEX(Herbs!$E:$E,MATCH(S616,Herbs!$B:$B,0)))</f>
        <v/>
      </c>
    </row>
    <row r="617" ht="41.25" customHeight="1">
      <c r="A617" s="92"/>
      <c r="B617" s="92"/>
      <c r="C617" s="93"/>
      <c r="D617" s="94" t="str">
        <f>C613</f>
        <v>True Soul Elixir</v>
      </c>
      <c r="E617" s="95" t="s">
        <v>326</v>
      </c>
      <c r="F617" s="96">
        <v>1.0</v>
      </c>
      <c r="G617" s="97" t="s">
        <v>379</v>
      </c>
      <c r="H617" s="98" t="str">
        <f t="array" ref="H617">IF(G617="","",INDEX(Herbs!$J:$J,MATCH(G617,Herbs!$B:$B,0)))</f>
        <v/>
      </c>
      <c r="I617" s="99">
        <f t="array" ref="I617">IF(G617:G632="",0, INDEX(Herbs!A:A,MATCH(G617,Herbs!B:B,0)))</f>
        <v>6</v>
      </c>
      <c r="J617" s="100">
        <f t="array" ref="J617">IF(G617="","", SWITCH(INDEX(Herbs!$A:$A,MATCH(G617,Herbs!$B:$B,0)),1,1,2,3,3,9,4,36,5,180,6,1080,0)*F617)</f>
        <v>1080</v>
      </c>
      <c r="K617" s="101" t="str">
        <f t="array" ref="K617">IF(G617="","",INDEX(Herbs!$G:$G,MATCH(G617,Herbs!$B:$B,0)))</f>
        <v>Heat</v>
      </c>
      <c r="L617" s="100"/>
      <c r="M617" s="97"/>
      <c r="N617" s="98" t="str">
        <f t="array" ref="N617">IF(M617="","",INDEX(Herbs!$J:$J,MATCH(M617,Herbs!$B:$B,0)))</f>
        <v/>
      </c>
      <c r="O617" s="98">
        <f t="array" ref="O617">IF(M617:M632="",0, INDEX(Herbs!A:A,MATCH(M617,Herbs!B:B,0)))</f>
        <v>0</v>
      </c>
      <c r="P617" s="100" t="str">
        <f t="array" ref="P617">IF(M617="","", SWITCH(INDEX(Herbs!$A:$A,MATCH(M617,Herbs!$B:$B,0)),1,1,2,3,3,9,4,36,5,180,6,1080,0)*L617)</f>
        <v/>
      </c>
      <c r="Q617" s="101" t="str">
        <f t="array" ref="Q617">IF(M617="","",INDEX(Herbs!$G:$G,MATCH(M617,Herbs!$B:$B,0)))</f>
        <v/>
      </c>
      <c r="R617" s="100"/>
      <c r="S617" s="97"/>
      <c r="T617" s="98" t="str">
        <f t="array" ref="T617">IF(S617="","",INDEX(Herbs!$J:$J,MATCH(S617,Herbs!$B:$B,0)))</f>
        <v/>
      </c>
      <c r="U617" s="98">
        <f t="array" ref="U617">IF(S617:S632="",0, INDEX(Herbs!A:A,MATCH(S617,Herbs!B:B,0)))</f>
        <v>0</v>
      </c>
      <c r="V617" s="100" t="str">
        <f t="array" ref="V617">IF(S617="","", SWITCH(INDEX(Herbs!$A:$A,MATCH(S617,Herbs!$B:$B,0)),1,1,2,3,3,9,4,36,5,180,6,1080,0)*R617)</f>
        <v/>
      </c>
      <c r="W617" s="101" t="str">
        <f t="array" ref="W617">IF(S617="","",INDEX(Herbs!$G:$G,MATCH(S617,Herbs!$B:$B,0)))</f>
        <v/>
      </c>
    </row>
    <row r="618" ht="41.25" customHeight="1">
      <c r="A618" s="82" t="s">
        <v>166</v>
      </c>
      <c r="B618" s="83">
        <v>6.0</v>
      </c>
      <c r="C618" s="84" t="s">
        <v>186</v>
      </c>
      <c r="D618" s="85" t="str">
        <f>C618</f>
        <v>True Dao Elixir</v>
      </c>
      <c r="E618" s="85" t="s">
        <v>320</v>
      </c>
      <c r="F618" s="86">
        <v>2.0</v>
      </c>
      <c r="G618" s="87" t="s">
        <v>406</v>
      </c>
      <c r="H618" s="88" t="str">
        <f t="array" ref="H618">IF(G618="","",INDEX(Herbs!$J:$J,MATCH(G618,Herbs!$B:$B,0)))</f>
        <v/>
      </c>
      <c r="I618" s="13">
        <f t="array" ref="I618">IF(G618:G632="",0, INDEX(Herbs!A:A,MATCH(G618,Herbs!B:B,0)))</f>
        <v>6</v>
      </c>
      <c r="J618" s="89">
        <f t="array" ref="J618">IF(G618="","", SWITCH(INDEX(Herbs!$A:$A,MATCH(G618,Herbs!$B:$B,0)),1,1,2,3,3,9,4,36,5,180,6,1080,0)*F618)</f>
        <v>2160</v>
      </c>
      <c r="K618" s="90" t="str">
        <f t="array" ref="K618">IF(G618="","",INDEX(Herbs!$C:$C,MATCH(G618,Herbs!$B:$B,0)))</f>
        <v>Coalescing</v>
      </c>
      <c r="L618" s="89"/>
      <c r="M618" s="91"/>
      <c r="N618" s="88" t="str">
        <f t="array" ref="N618">IF(M618="","",INDEX(Herbs!$J:$J,MATCH(M618,Herbs!$B:$B,0)))</f>
        <v/>
      </c>
      <c r="O618" s="88">
        <f t="array" ref="O618">IF(M618:M632="",0, INDEX(Herbs!A:A,MATCH(M618,Herbs!B:B,0)))</f>
        <v>0</v>
      </c>
      <c r="P618" s="89" t="str">
        <f t="array" ref="P618">IF(M618="","", SWITCH(INDEX(Herbs!$A:$A,MATCH(M618,Herbs!$B:$B,0)),1,1,2,3,3,9,4,36,5,180,6,1080,0)*L618)</f>
        <v/>
      </c>
      <c r="Q618" s="90" t="str">
        <f t="array" ref="Q618">IF(M618="","",INDEX(Herbs!$C:$C,MATCH(M618,Herbs!$B:$B,0)))</f>
        <v/>
      </c>
      <c r="R618" s="89"/>
      <c r="S618" s="91"/>
      <c r="T618" s="88" t="str">
        <f t="array" ref="T618">IF(S618="","",INDEX(Herbs!$J:$J,MATCH(S618,Herbs!$B:$B,0)))</f>
        <v/>
      </c>
      <c r="U618" s="88">
        <f t="array" ref="U618">IF(S618:S632="",0, INDEX(Herbs!A:A,MATCH(S618,Herbs!B:B,0)))</f>
        <v>0</v>
      </c>
      <c r="V618" s="89" t="str">
        <f t="array" ref="V618">IF(S618="","", SWITCH(INDEX(Herbs!$A:$A,MATCH(S618,Herbs!$B:$B,0)),1,1,2,3,3,9,4,36,5,180,6,1080,0)*R618)</f>
        <v/>
      </c>
      <c r="W618" s="90" t="str">
        <f t="array" ref="W618">IF(S618="","",INDEX(Herbs!$C:$C,MATCH(S618,Herbs!$B:$B,0)))</f>
        <v/>
      </c>
    </row>
    <row r="619" ht="41.25" customHeight="1">
      <c r="C619" s="75"/>
      <c r="D619" s="85" t="str">
        <f>C618</f>
        <v>True Dao Elixir</v>
      </c>
      <c r="E619" s="85" t="s">
        <v>322</v>
      </c>
      <c r="F619" s="89"/>
      <c r="G619" s="91"/>
      <c r="H619" s="88" t="str">
        <f t="array" ref="H619">IF(G619="","",INDEX(Herbs!$J:$J,MATCH(G619,Herbs!$B:$B,0)))</f>
        <v/>
      </c>
      <c r="I619" s="13">
        <f t="array" ref="I619">IF(G619:G632="",0, INDEX(Herbs!A:A,MATCH(G619,Herbs!B:B,0)))</f>
        <v>0</v>
      </c>
      <c r="J619" s="89" t="str">
        <f t="array" ref="J619">IF(G619="","", SWITCH(INDEX(Herbs!$A:$A,MATCH(G619,Herbs!$B:$B,0)),1,1,2,3,3,9,4,36,5,180,6,1080,0)*F619)</f>
        <v/>
      </c>
      <c r="K619" s="90" t="str">
        <f t="array" ref="K619">IF(G619="","",INDEX(Herbs!$C:$C,MATCH(G619,Herbs!$B:$B,0)))</f>
        <v/>
      </c>
      <c r="L619" s="89"/>
      <c r="M619" s="91"/>
      <c r="N619" s="88" t="str">
        <f t="array" ref="N619">IF(M619="","",INDEX(Herbs!$J:$J,MATCH(M619,Herbs!$B:$B,0)))</f>
        <v/>
      </c>
      <c r="O619" s="88">
        <f t="array" ref="O619">IF(M619:M632="",0, INDEX(Herbs!A:A,MATCH(M619,Herbs!B:B,0)))</f>
        <v>0</v>
      </c>
      <c r="P619" s="89" t="str">
        <f t="array" ref="P619">IF(M619="","", SWITCH(INDEX(Herbs!$A:$A,MATCH(M619,Herbs!$B:$B,0)),1,1,2,3,3,9,4,36,5,180,6,1080,0)*L619)</f>
        <v/>
      </c>
      <c r="Q619" s="90" t="str">
        <f t="array" ref="Q619">IF(M619="","",INDEX(Herbs!$C:$C,MATCH(M619,Herbs!$B:$B,0)))</f>
        <v/>
      </c>
      <c r="R619" s="89"/>
      <c r="S619" s="91"/>
      <c r="T619" s="88" t="str">
        <f t="array" ref="T619">IF(S619="","",INDEX(Herbs!$J:$J,MATCH(S619,Herbs!$B:$B,0)))</f>
        <v/>
      </c>
      <c r="U619" s="88">
        <f t="array" ref="U619">IF(S619:S632="",0, INDEX(Herbs!A:A,MATCH(S619,Herbs!B:B,0)))</f>
        <v>0</v>
      </c>
      <c r="V619" s="89" t="str">
        <f t="array" ref="V619">IF(S619="","", SWITCH(INDEX(Herbs!$A:$A,MATCH(S619,Herbs!$B:$B,0)),1,1,2,3,3,9,4,36,5,180,6,1080,0)*R619)</f>
        <v/>
      </c>
      <c r="W619" s="90" t="str">
        <f t="array" ref="W619">IF(S619="","",INDEX(Herbs!$C:$C,MATCH(S619,Herbs!$B:$B,0)))</f>
        <v/>
      </c>
    </row>
    <row r="620" ht="41.25" customHeight="1">
      <c r="C620" s="75"/>
      <c r="D620" s="85" t="str">
        <f>C618</f>
        <v>True Dao Elixir</v>
      </c>
      <c r="E620" s="73" t="s">
        <v>323</v>
      </c>
      <c r="F620" s="86">
        <v>7.0</v>
      </c>
      <c r="G620" s="87" t="s">
        <v>403</v>
      </c>
      <c r="H620" s="88" t="str">
        <f t="array" ref="H620">IF(G620="","",INDEX(Herbs!$J:$J,MATCH(G620,Herbs!$B:$B,0)))</f>
        <v/>
      </c>
      <c r="I620" s="13">
        <f t="array" ref="I620">IF(G620:G632="",0, INDEX(Herbs!A:A,MATCH(G620,Herbs!B:B,0)))</f>
        <v>6</v>
      </c>
      <c r="J620" s="89">
        <f t="array" ref="J620">IF(G620="","", SWITCH(INDEX(Herbs!$A:$A,MATCH(G620,Herbs!$B:$B,0)),1,1,2,3,3,9,4,36,5,180,6,1080,0)*F620)</f>
        <v>7560</v>
      </c>
      <c r="K620" s="90" t="str">
        <f t="array" ref="K620">IF(G620="","",INDEX(Herbs!$E:$E,MATCH(G620,Herbs!$B:$B,0)))</f>
        <v>Dao Presence</v>
      </c>
      <c r="L620" s="89"/>
      <c r="M620" s="91"/>
      <c r="N620" s="88" t="str">
        <f t="array" ref="N620">IF(M620="","",INDEX(Herbs!$J:$J,MATCH(M620,Herbs!$B:$B,0)))</f>
        <v/>
      </c>
      <c r="O620" s="88">
        <f t="array" ref="O620">IF(M620:M632="",0, INDEX(Herbs!A:A,MATCH(M620,Herbs!B:B,0)))</f>
        <v>0</v>
      </c>
      <c r="P620" s="89" t="str">
        <f t="array" ref="P620">IF(M620="","", SWITCH(INDEX(Herbs!$A:$A,MATCH(M620,Herbs!$B:$B,0)),1,1,2,3,3,9,4,36,5,180,6,1080,0)*L620)</f>
        <v/>
      </c>
      <c r="Q620" s="90" t="str">
        <f t="array" ref="Q620">IF(M620="","",INDEX(Herbs!$E:$E,MATCH(M620,Herbs!$B:$B,0)))</f>
        <v/>
      </c>
      <c r="R620" s="89"/>
      <c r="S620" s="91"/>
      <c r="T620" s="88" t="str">
        <f t="array" ref="T620">IF(S620="","",INDEX(Herbs!$J:$J,MATCH(S620,Herbs!$B:$B,0)))</f>
        <v/>
      </c>
      <c r="U620" s="88">
        <f t="array" ref="U620">IF(S620:S632="",0, INDEX(Herbs!A:A,MATCH(S620,Herbs!B:B,0)))</f>
        <v>0</v>
      </c>
      <c r="V620" s="89" t="str">
        <f t="array" ref="V620">IF(S620="","", SWITCH(INDEX(Herbs!$A:$A,MATCH(S620,Herbs!$B:$B,0)),1,1,2,3,3,9,4,36,5,180,6,1080,0)*R620)</f>
        <v/>
      </c>
      <c r="W620" s="90" t="str">
        <f t="array" ref="W620">IF(S620="","",INDEX(Herbs!$E:$E,MATCH(S620,Herbs!$B:$B,0)))</f>
        <v/>
      </c>
    </row>
    <row r="621" ht="41.25" customHeight="1">
      <c r="C621" s="75"/>
      <c r="D621" s="85" t="str">
        <f>C618</f>
        <v>True Dao Elixir</v>
      </c>
      <c r="E621" s="73" t="s">
        <v>325</v>
      </c>
      <c r="F621" s="89"/>
      <c r="G621" s="91"/>
      <c r="H621" s="88" t="str">
        <f t="array" ref="H621">IF(G621="","",INDEX(Herbs!$J:$J,MATCH(G621,Herbs!$B:$B,0)))</f>
        <v/>
      </c>
      <c r="I621" s="13">
        <f t="array" ref="I621">IF(G621:G632="",0, INDEX(Herbs!A:A,MATCH(G621,Herbs!B:B,0)))</f>
        <v>0</v>
      </c>
      <c r="J621" s="89" t="str">
        <f t="array" ref="J621">IF(G621="","", SWITCH(INDEX(Herbs!$A:$A,MATCH(G621,Herbs!$B:$B,0)),1,1,2,3,3,9,4,36,5,180,6,1080,0)*F621)</f>
        <v/>
      </c>
      <c r="K621" s="90" t="str">
        <f t="array" ref="K621">IF(G621="","",INDEX(Herbs!$E:$E,MATCH(G621,Herbs!$B:$B,0)))</f>
        <v/>
      </c>
      <c r="L621" s="89"/>
      <c r="M621" s="91"/>
      <c r="N621" s="88" t="str">
        <f t="array" ref="N621">IF(M621="","",INDEX(Herbs!$J:$J,MATCH(M621,Herbs!$B:$B,0)))</f>
        <v/>
      </c>
      <c r="O621" s="88">
        <f t="array" ref="O621">IF(M621:M632="",0, INDEX(Herbs!A:A,MATCH(M621,Herbs!B:B,0)))</f>
        <v>0</v>
      </c>
      <c r="P621" s="89" t="str">
        <f t="array" ref="P621">IF(M621="","", SWITCH(INDEX(Herbs!$A:$A,MATCH(M621,Herbs!$B:$B,0)),1,1,2,3,3,9,4,36,5,180,6,1080,0)*L621)</f>
        <v/>
      </c>
      <c r="Q621" s="90" t="str">
        <f t="array" ref="Q621">IF(M621="","",INDEX(Herbs!$E:$E,MATCH(M621,Herbs!$B:$B,0)))</f>
        <v/>
      </c>
      <c r="R621" s="89"/>
      <c r="S621" s="91"/>
      <c r="T621" s="88" t="str">
        <f t="array" ref="T621">IF(S621="","",INDEX(Herbs!$J:$J,MATCH(S621,Herbs!$B:$B,0)))</f>
        <v/>
      </c>
      <c r="U621" s="88">
        <f t="array" ref="U621">IF(S621:S632="",0, INDEX(Herbs!A:A,MATCH(S621,Herbs!B:B,0)))</f>
        <v>0</v>
      </c>
      <c r="V621" s="89" t="str">
        <f t="array" ref="V621">IF(S621="","", SWITCH(INDEX(Herbs!$A:$A,MATCH(S621,Herbs!$B:$B,0)),1,1,2,3,3,9,4,36,5,180,6,1080,0)*R621)</f>
        <v/>
      </c>
      <c r="W621" s="90" t="str">
        <f t="array" ref="W621">IF(S621="","",INDEX(Herbs!$E:$E,MATCH(S621,Herbs!$B:$B,0)))</f>
        <v/>
      </c>
    </row>
    <row r="622" ht="41.25" customHeight="1">
      <c r="A622" s="92"/>
      <c r="B622" s="92"/>
      <c r="C622" s="93"/>
      <c r="D622" s="94" t="str">
        <f>C618</f>
        <v>True Dao Elixir</v>
      </c>
      <c r="E622" s="95" t="s">
        <v>326</v>
      </c>
      <c r="F622" s="96">
        <v>1.0</v>
      </c>
      <c r="G622" s="97" t="s">
        <v>379</v>
      </c>
      <c r="H622" s="98" t="str">
        <f t="array" ref="H622">IF(G622="","",INDEX(Herbs!$J:$J,MATCH(G622,Herbs!$B:$B,0)))</f>
        <v/>
      </c>
      <c r="I622" s="99">
        <f t="array" ref="I622">IF(G622:G632="",0, INDEX(Herbs!A:A,MATCH(G622,Herbs!B:B,0)))</f>
        <v>6</v>
      </c>
      <c r="J622" s="100">
        <f t="array" ref="J622">IF(G622="","", SWITCH(INDEX(Herbs!$A:$A,MATCH(G622,Herbs!$B:$B,0)),1,1,2,3,3,9,4,36,5,180,6,1080,0)*F622)</f>
        <v>1080</v>
      </c>
      <c r="K622" s="101" t="str">
        <f t="array" ref="K622">IF(G622="","",INDEX(Herbs!$G:$G,MATCH(G622,Herbs!$B:$B,0)))</f>
        <v>Heat</v>
      </c>
      <c r="L622" s="100"/>
      <c r="M622" s="97"/>
      <c r="N622" s="98" t="str">
        <f t="array" ref="N622">IF(M622="","",INDEX(Herbs!$J:$J,MATCH(M622,Herbs!$B:$B,0)))</f>
        <v/>
      </c>
      <c r="O622" s="98">
        <f t="array" ref="O622">IF(M622:M632="",0, INDEX(Herbs!A:A,MATCH(M622,Herbs!B:B,0)))</f>
        <v>0</v>
      </c>
      <c r="P622" s="100" t="str">
        <f t="array" ref="P622">IF(M622="","", SWITCH(INDEX(Herbs!$A:$A,MATCH(M622,Herbs!$B:$B,0)),1,1,2,3,3,9,4,36,5,180,6,1080,0)*L622)</f>
        <v/>
      </c>
      <c r="Q622" s="101" t="str">
        <f t="array" ref="Q622">IF(M622="","",INDEX(Herbs!$G:$G,MATCH(M622,Herbs!$B:$B,0)))</f>
        <v/>
      </c>
      <c r="R622" s="100"/>
      <c r="S622" s="97"/>
      <c r="T622" s="98" t="str">
        <f t="array" ref="T622">IF(S622="","",INDEX(Herbs!$J:$J,MATCH(S622,Herbs!$B:$B,0)))</f>
        <v/>
      </c>
      <c r="U622" s="98">
        <f t="array" ref="U622">IF(S622:S632="",0, INDEX(Herbs!A:A,MATCH(S622,Herbs!B:B,0)))</f>
        <v>0</v>
      </c>
      <c r="V622" s="100" t="str">
        <f t="array" ref="V622">IF(S622="","", SWITCH(INDEX(Herbs!$A:$A,MATCH(S622,Herbs!$B:$B,0)),1,1,2,3,3,9,4,36,5,180,6,1080,0)*R622)</f>
        <v/>
      </c>
      <c r="W622" s="101" t="str">
        <f t="array" ref="W622">IF(S622="","",INDEX(Herbs!$G:$G,MATCH(S622,Herbs!$B:$B,0)))</f>
        <v/>
      </c>
    </row>
    <row r="623" ht="41.25" customHeight="1">
      <c r="A623" s="82" t="s">
        <v>240</v>
      </c>
      <c r="B623" s="83">
        <v>4.0</v>
      </c>
      <c r="C623" s="84" t="s">
        <v>239</v>
      </c>
      <c r="D623" s="85" t="str">
        <f>C623</f>
        <v>Fey Attraction Draught</v>
      </c>
      <c r="E623" s="85" t="s">
        <v>320</v>
      </c>
      <c r="F623" s="86">
        <v>1.0</v>
      </c>
      <c r="G623" s="87" t="s">
        <v>423</v>
      </c>
      <c r="H623" s="88" t="str">
        <f t="array" ref="H623">IF(G623="","",INDEX(Herbs!$J:$J,MATCH(G623,Herbs!$B:$B,0)))</f>
        <v/>
      </c>
      <c r="I623" s="13">
        <f t="array" ref="I623">IF(G623:G632="",0, INDEX(Herbs!A:A,MATCH(G623,Herbs!B:B,0)))</f>
        <v>4</v>
      </c>
      <c r="J623" s="89">
        <f t="array" ref="J623">IF(G623="","", SWITCH(INDEX(Herbs!$A:$A,MATCH(G623,Herbs!$B:$B,0)),1,1,2,3,3,9,4,36,5,180,6,1080,0)*F623)</f>
        <v>36</v>
      </c>
      <c r="K623" s="90" t="str">
        <f t="array" ref="K623">IF(G623="","",INDEX(Herbs!$C:$C,MATCH(G623,Herbs!$B:$B,0)))</f>
        <v>Attraction</v>
      </c>
      <c r="L623" s="89"/>
      <c r="M623" s="91"/>
      <c r="N623" s="88" t="str">
        <f t="array" ref="N623">IF(M623="","",INDEX(Herbs!$J:$J,MATCH(M623,Herbs!$B:$B,0)))</f>
        <v/>
      </c>
      <c r="O623" s="88">
        <f t="array" ref="O623">IF(M623:M632="",0, INDEX(Herbs!A:A,MATCH(M623,Herbs!B:B,0)))</f>
        <v>0</v>
      </c>
      <c r="P623" s="89" t="str">
        <f t="array" ref="P623">IF(M623="","", SWITCH(INDEX(Herbs!$A:$A,MATCH(M623,Herbs!$B:$B,0)),1,1,2,3,3,9,4,36,5,180,6,1080,0)*L623)</f>
        <v/>
      </c>
      <c r="Q623" s="90" t="str">
        <f t="array" ref="Q623">IF(M623="","",INDEX(Herbs!$C:$C,MATCH(M623,Herbs!$B:$B,0)))</f>
        <v/>
      </c>
      <c r="R623" s="89"/>
      <c r="S623" s="91"/>
      <c r="T623" s="88" t="str">
        <f t="array" ref="T623">IF(S623="","",INDEX(Herbs!$J:$J,MATCH(S623,Herbs!$B:$B,0)))</f>
        <v/>
      </c>
      <c r="U623" s="88">
        <f t="array" ref="U623">IF(S623:S632="",0, INDEX(Herbs!A:A,MATCH(S623,Herbs!B:B,0)))</f>
        <v>0</v>
      </c>
      <c r="V623" s="89" t="str">
        <f t="array" ref="V623">IF(S623="","", SWITCH(INDEX(Herbs!$A:$A,MATCH(S623,Herbs!$B:$B,0)),1,1,2,3,3,9,4,36,5,180,6,1080,0)*R623)</f>
        <v/>
      </c>
      <c r="W623" s="90" t="str">
        <f t="array" ref="W623">IF(S623="","",INDEX(Herbs!$C:$C,MATCH(S623,Herbs!$B:$B,0)))</f>
        <v/>
      </c>
    </row>
    <row r="624" ht="41.25" customHeight="1">
      <c r="C624" s="75"/>
      <c r="D624" s="85" t="str">
        <f>C623</f>
        <v>Fey Attraction Draught</v>
      </c>
      <c r="E624" s="85" t="s">
        <v>322</v>
      </c>
      <c r="F624" s="89"/>
      <c r="G624" s="91"/>
      <c r="H624" s="88" t="str">
        <f t="array" ref="H624">IF(G624="","",INDEX(Herbs!$J:$J,MATCH(G624,Herbs!$B:$B,0)))</f>
        <v/>
      </c>
      <c r="I624" s="13">
        <f t="array" ref="I624">IF(G624:G632="",0, INDEX(Herbs!A:A,MATCH(G624,Herbs!B:B,0)))</f>
        <v>0</v>
      </c>
      <c r="J624" s="89" t="str">
        <f t="array" ref="J624">IF(G624="","", SWITCH(INDEX(Herbs!$A:$A,MATCH(G624,Herbs!$B:$B,0)),1,1,2,3,3,9,4,36,5,180,6,1080,0)*F624)</f>
        <v/>
      </c>
      <c r="K624" s="90" t="str">
        <f t="array" ref="K624">IF(G624="","",INDEX(Herbs!$C:$C,MATCH(G624,Herbs!$B:$B,0)))</f>
        <v/>
      </c>
      <c r="L624" s="89"/>
      <c r="M624" s="91"/>
      <c r="N624" s="88" t="str">
        <f t="array" ref="N624">IF(M624="","",INDEX(Herbs!$J:$J,MATCH(M624,Herbs!$B:$B,0)))</f>
        <v/>
      </c>
      <c r="O624" s="88">
        <f t="array" ref="O624">IF(M624:M632="",0, INDEX(Herbs!A:A,MATCH(M624,Herbs!B:B,0)))</f>
        <v>0</v>
      </c>
      <c r="P624" s="89" t="str">
        <f t="array" ref="P624">IF(M624="","", SWITCH(INDEX(Herbs!$A:$A,MATCH(M624,Herbs!$B:$B,0)),1,1,2,3,3,9,4,36,5,180,6,1080,0)*L624)</f>
        <v/>
      </c>
      <c r="Q624" s="90" t="str">
        <f t="array" ref="Q624">IF(M624="","",INDEX(Herbs!$C:$C,MATCH(M624,Herbs!$B:$B,0)))</f>
        <v/>
      </c>
      <c r="R624" s="89"/>
      <c r="S624" s="91"/>
      <c r="T624" s="88" t="str">
        <f t="array" ref="T624">IF(S624="","",INDEX(Herbs!$J:$J,MATCH(S624,Herbs!$B:$B,0)))</f>
        <v/>
      </c>
      <c r="U624" s="88">
        <f t="array" ref="U624">IF(S624:S632="",0, INDEX(Herbs!A:A,MATCH(S624,Herbs!B:B,0)))</f>
        <v>0</v>
      </c>
      <c r="V624" s="89" t="str">
        <f t="array" ref="V624">IF(S624="","", SWITCH(INDEX(Herbs!$A:$A,MATCH(S624,Herbs!$B:$B,0)),1,1,2,3,3,9,4,36,5,180,6,1080,0)*R624)</f>
        <v/>
      </c>
      <c r="W624" s="90" t="str">
        <f t="array" ref="W624">IF(S624="","",INDEX(Herbs!$C:$C,MATCH(S624,Herbs!$B:$B,0)))</f>
        <v/>
      </c>
    </row>
    <row r="625" ht="41.25" customHeight="1">
      <c r="C625" s="75"/>
      <c r="D625" s="85" t="str">
        <f>C623</f>
        <v>Fey Attraction Draught</v>
      </c>
      <c r="E625" s="73" t="s">
        <v>323</v>
      </c>
      <c r="F625" s="86">
        <v>2.0</v>
      </c>
      <c r="G625" s="87" t="s">
        <v>354</v>
      </c>
      <c r="H625" s="88" t="str">
        <f t="array" ref="H625">IF(G625="","",INDEX(Herbs!$J:$J,MATCH(G625,Herbs!$B:$B,0)))</f>
        <v/>
      </c>
      <c r="I625" s="13">
        <f t="array" ref="I625">IF(G625:G632="",0, INDEX(Herbs!A:A,MATCH(G625,Herbs!B:B,0)))</f>
        <v>3</v>
      </c>
      <c r="J625" s="89">
        <f t="array" ref="J625">IF(G625="","", SWITCH(INDEX(Herbs!$A:$A,MATCH(G625,Herbs!$B:$B,0)),1,1,2,3,3,9,4,36,5,180,6,1080,0)*F625)</f>
        <v>18</v>
      </c>
      <c r="K625" s="90" t="str">
        <f t="array" ref="K625">IF(G625="","",INDEX(Herbs!$E:$E,MATCH(G625,Herbs!$B:$B,0)))</f>
        <v>Harmonizing</v>
      </c>
      <c r="L625" s="89"/>
      <c r="M625" s="91"/>
      <c r="N625" s="88" t="str">
        <f t="array" ref="N625">IF(M625="","",INDEX(Herbs!$J:$J,MATCH(M625,Herbs!$B:$B,0)))</f>
        <v/>
      </c>
      <c r="O625" s="88">
        <f t="array" ref="O625">IF(M625:M632="",0, INDEX(Herbs!A:A,MATCH(M625,Herbs!B:B,0)))</f>
        <v>0</v>
      </c>
      <c r="P625" s="89" t="str">
        <f t="array" ref="P625">IF(M625="","", SWITCH(INDEX(Herbs!$A:$A,MATCH(M625,Herbs!$B:$B,0)),1,1,2,3,3,9,4,36,5,180,6,1080,0)*L625)</f>
        <v/>
      </c>
      <c r="Q625" s="90" t="str">
        <f t="array" ref="Q625">IF(M625="","",INDEX(Herbs!$E:$E,MATCH(M625,Herbs!$B:$B,0)))</f>
        <v/>
      </c>
      <c r="R625" s="89"/>
      <c r="S625" s="91"/>
      <c r="T625" s="88" t="str">
        <f t="array" ref="T625">IF(S625="","",INDEX(Herbs!$J:$J,MATCH(S625,Herbs!$B:$B,0)))</f>
        <v/>
      </c>
      <c r="U625" s="88">
        <f t="array" ref="U625">IF(S625:S632="",0, INDEX(Herbs!A:A,MATCH(S625,Herbs!B:B,0)))</f>
        <v>0</v>
      </c>
      <c r="V625" s="89" t="str">
        <f t="array" ref="V625">IF(S625="","", SWITCH(INDEX(Herbs!$A:$A,MATCH(S625,Herbs!$B:$B,0)),1,1,2,3,3,9,4,36,5,180,6,1080,0)*R625)</f>
        <v/>
      </c>
      <c r="W625" s="90" t="str">
        <f t="array" ref="W625">IF(S625="","",INDEX(Herbs!$E:$E,MATCH(S625,Herbs!$B:$B,0)))</f>
        <v/>
      </c>
    </row>
    <row r="626" ht="41.25" customHeight="1">
      <c r="C626" s="75"/>
      <c r="D626" s="85" t="str">
        <f>C623</f>
        <v>Fey Attraction Draught</v>
      </c>
      <c r="E626" s="73" t="s">
        <v>325</v>
      </c>
      <c r="F626" s="89"/>
      <c r="G626" s="91"/>
      <c r="H626" s="88" t="str">
        <f t="array" ref="H626">IF(G626="","",INDEX(Herbs!$J:$J,MATCH(G626,Herbs!$B:$B,0)))</f>
        <v/>
      </c>
      <c r="I626" s="13">
        <f t="array" ref="I626">IF(G626:G632="",0, INDEX(Herbs!A:A,MATCH(G626,Herbs!B:B,0)))</f>
        <v>0</v>
      </c>
      <c r="J626" s="89" t="str">
        <f t="array" ref="J626">IF(G626="","", SWITCH(INDEX(Herbs!$A:$A,MATCH(G626,Herbs!$B:$B,0)),1,1,2,3,3,9,4,36,5,180,6,1080,0)*F626)</f>
        <v/>
      </c>
      <c r="K626" s="90" t="str">
        <f t="array" ref="K626">IF(G626="","",INDEX(Herbs!$E:$E,MATCH(G626,Herbs!$B:$B,0)))</f>
        <v/>
      </c>
      <c r="L626" s="89"/>
      <c r="M626" s="91"/>
      <c r="N626" s="88" t="str">
        <f t="array" ref="N626">IF(M626="","",INDEX(Herbs!$J:$J,MATCH(M626,Herbs!$B:$B,0)))</f>
        <v/>
      </c>
      <c r="O626" s="88">
        <f t="array" ref="O626">IF(M626:M632="",0, INDEX(Herbs!A:A,MATCH(M626,Herbs!B:B,0)))</f>
        <v>0</v>
      </c>
      <c r="P626" s="89" t="str">
        <f t="array" ref="P626">IF(M626="","", SWITCH(INDEX(Herbs!$A:$A,MATCH(M626,Herbs!$B:$B,0)),1,1,2,3,3,9,4,36,5,180,6,1080,0)*L626)</f>
        <v/>
      </c>
      <c r="Q626" s="90" t="str">
        <f t="array" ref="Q626">IF(M626="","",INDEX(Herbs!$E:$E,MATCH(M626,Herbs!$B:$B,0)))</f>
        <v/>
      </c>
      <c r="R626" s="89"/>
      <c r="S626" s="91"/>
      <c r="T626" s="88" t="str">
        <f t="array" ref="T626">IF(S626="","",INDEX(Herbs!$J:$J,MATCH(S626,Herbs!$B:$B,0)))</f>
        <v/>
      </c>
      <c r="U626" s="88">
        <f t="array" ref="U626">IF(S626:S632="",0, INDEX(Herbs!A:A,MATCH(S626,Herbs!B:B,0)))</f>
        <v>0</v>
      </c>
      <c r="V626" s="89" t="str">
        <f t="array" ref="V626">IF(S626="","", SWITCH(INDEX(Herbs!$A:$A,MATCH(S626,Herbs!$B:$B,0)),1,1,2,3,3,9,4,36,5,180,6,1080,0)*R626)</f>
        <v/>
      </c>
      <c r="W626" s="90" t="str">
        <f t="array" ref="W626">IF(S626="","",INDEX(Herbs!$E:$E,MATCH(S626,Herbs!$B:$B,0)))</f>
        <v/>
      </c>
    </row>
    <row r="627" ht="41.25" customHeight="1">
      <c r="A627" s="92"/>
      <c r="B627" s="92"/>
      <c r="C627" s="93"/>
      <c r="D627" s="94" t="str">
        <f>C623</f>
        <v>Fey Attraction Draught</v>
      </c>
      <c r="E627" s="95" t="s">
        <v>326</v>
      </c>
      <c r="F627" s="96">
        <v>1.0</v>
      </c>
      <c r="G627" s="97" t="s">
        <v>424</v>
      </c>
      <c r="H627" s="98" t="str">
        <f t="array" ref="H627">IF(G627="","",INDEX(Herbs!$J:$J,MATCH(G627,Herbs!$B:$B,0)))</f>
        <v/>
      </c>
      <c r="I627" s="99">
        <f t="array" ref="I627">IF(G627:G632="",0, INDEX(Herbs!A:A,MATCH(G627,Herbs!B:B,0)))</f>
        <v>4</v>
      </c>
      <c r="J627" s="100">
        <f t="array" ref="J627">IF(G627="","", SWITCH(INDEX(Herbs!$A:$A,MATCH(G627,Herbs!$B:$B,0)),1,1,2,3,3,9,4,36,5,180,6,1080,0)*F627)</f>
        <v>36</v>
      </c>
      <c r="K627" s="101" t="str">
        <f t="array" ref="K627">IF(G627="","",INDEX(Herbs!$G:$G,MATCH(G627,Herbs!$B:$B,0)))</f>
        <v>Balanced</v>
      </c>
      <c r="L627" s="100"/>
      <c r="M627" s="97"/>
      <c r="N627" s="98" t="str">
        <f t="array" ref="N627">IF(M627="","",INDEX(Herbs!$J:$J,MATCH(M627,Herbs!$B:$B,0)))</f>
        <v/>
      </c>
      <c r="O627" s="98">
        <f t="array" ref="O627">IF(M627:M632="",0, INDEX(Herbs!A:A,MATCH(M627,Herbs!B:B,0)))</f>
        <v>0</v>
      </c>
      <c r="P627" s="100" t="str">
        <f t="array" ref="P627">IF(M627="","", SWITCH(INDEX(Herbs!$A:$A,MATCH(M627,Herbs!$B:$B,0)),1,1,2,3,3,9,4,36,5,180,6,1080,0)*L627)</f>
        <v/>
      </c>
      <c r="Q627" s="101" t="str">
        <f t="array" ref="Q627">IF(M627="","",INDEX(Herbs!$G:$G,MATCH(M627,Herbs!$B:$B,0)))</f>
        <v/>
      </c>
      <c r="R627" s="100"/>
      <c r="S627" s="97"/>
      <c r="T627" s="98" t="str">
        <f t="array" ref="T627">IF(S627="","",INDEX(Herbs!$J:$J,MATCH(S627,Herbs!$B:$B,0)))</f>
        <v/>
      </c>
      <c r="U627" s="98">
        <f t="array" ref="U627">IF(S627:S632="",0, INDEX(Herbs!A:A,MATCH(S627,Herbs!B:B,0)))</f>
        <v>0</v>
      </c>
      <c r="V627" s="100" t="str">
        <f t="array" ref="V627">IF(S627="","", SWITCH(INDEX(Herbs!$A:$A,MATCH(S627,Herbs!$B:$B,0)),1,1,2,3,3,9,4,36,5,180,6,1080,0)*R627)</f>
        <v/>
      </c>
      <c r="W627" s="101" t="str">
        <f t="array" ref="W627">IF(S627="","",INDEX(Herbs!$G:$G,MATCH(S627,Herbs!$B:$B,0)))</f>
        <v/>
      </c>
    </row>
    <row r="628" ht="41.25" customHeight="1">
      <c r="A628" s="82" t="s">
        <v>240</v>
      </c>
      <c r="B628" s="83">
        <v>4.0</v>
      </c>
      <c r="C628" s="84" t="s">
        <v>242</v>
      </c>
      <c r="D628" s="85" t="str">
        <f>C628</f>
        <v>Fey Repulsion Draught</v>
      </c>
      <c r="E628" s="85" t="s">
        <v>320</v>
      </c>
      <c r="F628" s="86">
        <v>1.0</v>
      </c>
      <c r="G628" s="87" t="s">
        <v>425</v>
      </c>
      <c r="H628" s="88" t="str">
        <f t="array" ref="H628">IF(G628="","",INDEX(Herbs!$J:$J,MATCH(G628,Herbs!$B:$B,0)))</f>
        <v/>
      </c>
      <c r="I628" s="13">
        <f t="array" ref="I628">IF(G628:G632="",0, INDEX(Herbs!A:A,MATCH(G628,Herbs!B:B,0)))</f>
        <v>4</v>
      </c>
      <c r="J628" s="89">
        <f t="array" ref="J628">IF(G628="","", SWITCH(INDEX(Herbs!$A:$A,MATCH(G628,Herbs!$B:$B,0)),1,1,2,3,3,9,4,36,5,180,6,1080,0)*F628)</f>
        <v>36</v>
      </c>
      <c r="K628" s="90" t="str">
        <f t="array" ref="K628">IF(G628="","",INDEX(Herbs!$C:$C,MATCH(G628,Herbs!$B:$B,0)))</f>
        <v>Repulsion</v>
      </c>
      <c r="L628" s="89"/>
      <c r="M628" s="91"/>
      <c r="N628" s="88" t="str">
        <f t="array" ref="N628">IF(M628="","",INDEX(Herbs!$J:$J,MATCH(M628,Herbs!$B:$B,0)))</f>
        <v/>
      </c>
      <c r="O628" s="88">
        <f t="array" ref="O628">IF(M628:M632="",0, INDEX(Herbs!A:A,MATCH(M628,Herbs!B:B,0)))</f>
        <v>0</v>
      </c>
      <c r="P628" s="89" t="str">
        <f t="array" ref="P628">IF(M628="","", SWITCH(INDEX(Herbs!$A:$A,MATCH(M628,Herbs!$B:$B,0)),1,1,2,3,3,9,4,36,5,180,6,1080,0)*L628)</f>
        <v/>
      </c>
      <c r="Q628" s="90" t="str">
        <f t="array" ref="Q628">IF(M628="","",INDEX(Herbs!$C:$C,MATCH(M628,Herbs!$B:$B,0)))</f>
        <v/>
      </c>
      <c r="R628" s="89"/>
      <c r="S628" s="91"/>
      <c r="T628" s="88" t="str">
        <f t="array" ref="T628">IF(S628="","",INDEX(Herbs!$J:$J,MATCH(S628,Herbs!$B:$B,0)))</f>
        <v/>
      </c>
      <c r="U628" s="88">
        <f t="array" ref="U628">IF(S628:S632="",0, INDEX(Herbs!A:A,MATCH(S628,Herbs!B:B,0)))</f>
        <v>0</v>
      </c>
      <c r="V628" s="89" t="str">
        <f t="array" ref="V628">IF(S628="","", SWITCH(INDEX(Herbs!$A:$A,MATCH(S628,Herbs!$B:$B,0)),1,1,2,3,3,9,4,36,5,180,6,1080,0)*R628)</f>
        <v/>
      </c>
      <c r="W628" s="90" t="str">
        <f t="array" ref="W628">IF(S628="","",INDEX(Herbs!$C:$C,MATCH(S628,Herbs!$B:$B,0)))</f>
        <v/>
      </c>
    </row>
    <row r="629" ht="41.25" customHeight="1">
      <c r="C629" s="75"/>
      <c r="D629" s="85" t="str">
        <f>C628</f>
        <v>Fey Repulsion Draught</v>
      </c>
      <c r="E629" s="85" t="s">
        <v>322</v>
      </c>
      <c r="F629" s="89"/>
      <c r="G629" s="91"/>
      <c r="H629" s="88" t="str">
        <f t="array" ref="H629">IF(G629="","",INDEX(Herbs!$J:$J,MATCH(G629,Herbs!$B:$B,0)))</f>
        <v/>
      </c>
      <c r="I629" s="13">
        <f t="array" ref="I629">IF(G629:G632="",0, INDEX(Herbs!A:A,MATCH(G629,Herbs!B:B,0)))</f>
        <v>0</v>
      </c>
      <c r="J629" s="89" t="str">
        <f t="array" ref="J629">IF(G629="","", SWITCH(INDEX(Herbs!$A:$A,MATCH(G629,Herbs!$B:$B,0)),1,1,2,3,3,9,4,36,5,180,6,1080,0)*F629)</f>
        <v/>
      </c>
      <c r="K629" s="90" t="str">
        <f t="array" ref="K629">IF(G629="","",INDEX(Herbs!$C:$C,MATCH(G629,Herbs!$B:$B,0)))</f>
        <v/>
      </c>
      <c r="L629" s="89"/>
      <c r="M629" s="91"/>
      <c r="N629" s="88" t="str">
        <f t="array" ref="N629">IF(M629="","",INDEX(Herbs!$J:$J,MATCH(M629,Herbs!$B:$B,0)))</f>
        <v/>
      </c>
      <c r="O629" s="88">
        <f t="array" ref="O629">IF(M629:M632="",0, INDEX(Herbs!A:A,MATCH(M629,Herbs!B:B,0)))</f>
        <v>0</v>
      </c>
      <c r="P629" s="89" t="str">
        <f t="array" ref="P629">IF(M629="","", SWITCH(INDEX(Herbs!$A:$A,MATCH(M629,Herbs!$B:$B,0)),1,1,2,3,3,9,4,36,5,180,6,1080,0)*L629)</f>
        <v/>
      </c>
      <c r="Q629" s="90" t="str">
        <f t="array" ref="Q629">IF(M629="","",INDEX(Herbs!$C:$C,MATCH(M629,Herbs!$B:$B,0)))</f>
        <v/>
      </c>
      <c r="R629" s="89"/>
      <c r="S629" s="91"/>
      <c r="T629" s="88" t="str">
        <f t="array" ref="T629">IF(S629="","",INDEX(Herbs!$J:$J,MATCH(S629,Herbs!$B:$B,0)))</f>
        <v/>
      </c>
      <c r="U629" s="88">
        <f t="array" ref="U629">IF(S629:S632="",0, INDEX(Herbs!A:A,MATCH(S629,Herbs!B:B,0)))</f>
        <v>0</v>
      </c>
      <c r="V629" s="89" t="str">
        <f t="array" ref="V629">IF(S629="","", SWITCH(INDEX(Herbs!$A:$A,MATCH(S629,Herbs!$B:$B,0)),1,1,2,3,3,9,4,36,5,180,6,1080,0)*R629)</f>
        <v/>
      </c>
      <c r="W629" s="90" t="str">
        <f t="array" ref="W629">IF(S629="","",INDEX(Herbs!$C:$C,MATCH(S629,Herbs!$B:$B,0)))</f>
        <v/>
      </c>
    </row>
    <row r="630" ht="41.25" customHeight="1">
      <c r="C630" s="75"/>
      <c r="D630" s="85" t="str">
        <f>C628</f>
        <v>Fey Repulsion Draught</v>
      </c>
      <c r="E630" s="73" t="s">
        <v>323</v>
      </c>
      <c r="F630" s="86">
        <v>2.0</v>
      </c>
      <c r="G630" s="87" t="s">
        <v>354</v>
      </c>
      <c r="H630" s="88" t="str">
        <f t="array" ref="H630">IF(G630="","",INDEX(Herbs!$J:$J,MATCH(G630,Herbs!$B:$B,0)))</f>
        <v/>
      </c>
      <c r="I630" s="13">
        <f t="array" ref="I630">IF(G630:G632="",0, INDEX(Herbs!A:A,MATCH(G630,Herbs!B:B,0)))</f>
        <v>3</v>
      </c>
      <c r="J630" s="89">
        <f t="array" ref="J630">IF(G630="","", SWITCH(INDEX(Herbs!$A:$A,MATCH(G630,Herbs!$B:$B,0)),1,1,2,3,3,9,4,36,5,180,6,1080,0)*F630)</f>
        <v>18</v>
      </c>
      <c r="K630" s="90" t="str">
        <f t="array" ref="K630">IF(G630="","",INDEX(Herbs!$E:$E,MATCH(G630,Herbs!$B:$B,0)))</f>
        <v>Harmonizing</v>
      </c>
      <c r="L630" s="89"/>
      <c r="M630" s="91"/>
      <c r="N630" s="88" t="str">
        <f t="array" ref="N630">IF(M630="","",INDEX(Herbs!$J:$J,MATCH(M630,Herbs!$B:$B,0)))</f>
        <v/>
      </c>
      <c r="O630" s="88">
        <f t="array" ref="O630">IF(M630:M632="",0, INDEX(Herbs!A:A,MATCH(M630,Herbs!B:B,0)))</f>
        <v>0</v>
      </c>
      <c r="P630" s="89" t="str">
        <f t="array" ref="P630">IF(M630="","", SWITCH(INDEX(Herbs!$A:$A,MATCH(M630,Herbs!$B:$B,0)),1,1,2,3,3,9,4,36,5,180,6,1080,0)*L630)</f>
        <v/>
      </c>
      <c r="Q630" s="90" t="str">
        <f t="array" ref="Q630">IF(M630="","",INDEX(Herbs!$E:$E,MATCH(M630,Herbs!$B:$B,0)))</f>
        <v/>
      </c>
      <c r="R630" s="89"/>
      <c r="S630" s="91"/>
      <c r="T630" s="88" t="str">
        <f t="array" ref="T630">IF(S630="","",INDEX(Herbs!$J:$J,MATCH(S630,Herbs!$B:$B,0)))</f>
        <v/>
      </c>
      <c r="U630" s="88">
        <f t="array" ref="U630">IF(S630:S632="",0, INDEX(Herbs!A:A,MATCH(S630,Herbs!B:B,0)))</f>
        <v>0</v>
      </c>
      <c r="V630" s="89" t="str">
        <f t="array" ref="V630">IF(S630="","", SWITCH(INDEX(Herbs!$A:$A,MATCH(S630,Herbs!$B:$B,0)),1,1,2,3,3,9,4,36,5,180,6,1080,0)*R630)</f>
        <v/>
      </c>
      <c r="W630" s="90" t="str">
        <f t="array" ref="W630">IF(S630="","",INDEX(Herbs!$E:$E,MATCH(S630,Herbs!$B:$B,0)))</f>
        <v/>
      </c>
    </row>
    <row r="631" ht="41.25" customHeight="1">
      <c r="C631" s="75"/>
      <c r="D631" s="85" t="str">
        <f>C628</f>
        <v>Fey Repulsion Draught</v>
      </c>
      <c r="E631" s="73" t="s">
        <v>325</v>
      </c>
      <c r="F631" s="89"/>
      <c r="G631" s="91"/>
      <c r="H631" s="88" t="str">
        <f t="array" ref="H631">IF(G631="","",INDEX(Herbs!$J:$J,MATCH(G631,Herbs!$B:$B,0)))</f>
        <v/>
      </c>
      <c r="I631" s="13">
        <f t="array" ref="I631">IF(G631:G632="",0, INDEX(Herbs!A:A,MATCH(G631,Herbs!B:B,0)))</f>
        <v>0</v>
      </c>
      <c r="J631" s="89" t="str">
        <f t="array" ref="J631">IF(G631="","", SWITCH(INDEX(Herbs!$A:$A,MATCH(G631,Herbs!$B:$B,0)),1,1,2,3,3,9,4,36,5,180,6,1080,0)*F631)</f>
        <v/>
      </c>
      <c r="K631" s="90" t="str">
        <f t="array" ref="K631">IF(G631="","",INDEX(Herbs!$E:$E,MATCH(G631,Herbs!$B:$B,0)))</f>
        <v/>
      </c>
      <c r="L631" s="89"/>
      <c r="M631" s="91"/>
      <c r="N631" s="88" t="str">
        <f t="array" ref="N631">IF(M631="","",INDEX(Herbs!$J:$J,MATCH(M631,Herbs!$B:$B,0)))</f>
        <v/>
      </c>
      <c r="O631" s="88">
        <f t="array" ref="O631">IF(M631:M632="",0, INDEX(Herbs!A:A,MATCH(M631,Herbs!B:B,0)))</f>
        <v>0</v>
      </c>
      <c r="P631" s="89" t="str">
        <f t="array" ref="P631">IF(M631="","", SWITCH(INDEX(Herbs!$A:$A,MATCH(M631,Herbs!$B:$B,0)),1,1,2,3,3,9,4,36,5,180,6,1080,0)*L631)</f>
        <v/>
      </c>
      <c r="Q631" s="90" t="str">
        <f t="array" ref="Q631">IF(M631="","",INDEX(Herbs!$E:$E,MATCH(M631,Herbs!$B:$B,0)))</f>
        <v/>
      </c>
      <c r="R631" s="89"/>
      <c r="S631" s="91"/>
      <c r="T631" s="88" t="str">
        <f t="array" ref="T631">IF(S631="","",INDEX(Herbs!$J:$J,MATCH(S631,Herbs!$B:$B,0)))</f>
        <v/>
      </c>
      <c r="U631" s="88">
        <f t="array" ref="U631">IF(S631:S632="",0, INDEX(Herbs!A:A,MATCH(S631,Herbs!B:B,0)))</f>
        <v>0</v>
      </c>
      <c r="V631" s="89" t="str">
        <f t="array" ref="V631">IF(S631="","", SWITCH(INDEX(Herbs!$A:$A,MATCH(S631,Herbs!$B:$B,0)),1,1,2,3,3,9,4,36,5,180,6,1080,0)*R631)</f>
        <v/>
      </c>
      <c r="W631" s="90" t="str">
        <f t="array" ref="W631">IF(S631="","",INDEX(Herbs!$E:$E,MATCH(S631,Herbs!$B:$B,0)))</f>
        <v/>
      </c>
    </row>
    <row r="632" ht="41.25" customHeight="1">
      <c r="A632" s="92"/>
      <c r="B632" s="92"/>
      <c r="C632" s="93"/>
      <c r="D632" s="94" t="str">
        <f>C628</f>
        <v>Fey Repulsion Draught</v>
      </c>
      <c r="E632" s="95" t="s">
        <v>326</v>
      </c>
      <c r="F632" s="96">
        <v>1.0</v>
      </c>
      <c r="G632" s="97" t="s">
        <v>386</v>
      </c>
      <c r="H632" s="98" t="str">
        <f t="array" ref="H632">IF(G632="","",INDEX(Herbs!$J:$J,MATCH(G632,Herbs!$B:$B,0)))</f>
        <v/>
      </c>
      <c r="I632" s="99">
        <f t="array" ref="I632">IF(G632="",0, INDEX(Herbs!A:A,MATCH(G632,Herbs!B:B,0)))</f>
        <v>4</v>
      </c>
      <c r="J632" s="100">
        <f t="array" ref="J632">IF(G632="","", SWITCH(INDEX(Herbs!$A:$A,MATCH(G632,Herbs!$B:$B,0)),1,1,2,3,3,9,4,36,5,180,6,1080,0)*F632)</f>
        <v>36</v>
      </c>
      <c r="K632" s="101" t="str">
        <f t="array" ref="K632">IF(G632="","",INDEX(Herbs!$G:$G,MATCH(G632,Herbs!$B:$B,0)))</f>
        <v>Cold</v>
      </c>
      <c r="L632" s="100"/>
      <c r="M632" s="97"/>
      <c r="N632" s="98" t="str">
        <f t="array" ref="N632">IF(M632="","",INDEX(Herbs!$J:$J,MATCH(M632,Herbs!$B:$B,0)))</f>
        <v/>
      </c>
      <c r="O632" s="98">
        <f t="array" ref="O632">IF(M632="",0, INDEX(Herbs!A:A,MATCH(M632,Herbs!B:B,0)))</f>
        <v>0</v>
      </c>
      <c r="P632" s="100" t="str">
        <f t="array" ref="P632">IF(M632="","", SWITCH(INDEX(Herbs!$A:$A,MATCH(M632,Herbs!$B:$B,0)),1,1,2,3,3,9,4,36,5,180,6,1080,0)*L632)</f>
        <v/>
      </c>
      <c r="Q632" s="101" t="str">
        <f t="array" ref="Q632">IF(M632="","",INDEX(Herbs!$G:$G,MATCH(M632,Herbs!$B:$B,0)))</f>
        <v/>
      </c>
      <c r="R632" s="100"/>
      <c r="S632" s="97"/>
      <c r="T632" s="98" t="str">
        <f t="array" ref="T632">IF(S632="","",INDEX(Herbs!$J:$J,MATCH(S632,Herbs!$B:$B,0)))</f>
        <v/>
      </c>
      <c r="U632" s="98">
        <f t="array" ref="U632">IF(S632="",0, INDEX(Herbs!A:A,MATCH(S632,Herbs!B:B,0)))</f>
        <v>0</v>
      </c>
      <c r="V632" s="100" t="str">
        <f t="array" ref="V632">IF(S632="","", SWITCH(INDEX(Herbs!$A:$A,MATCH(S632,Herbs!$B:$B,0)),1,1,2,3,3,9,4,36,5,180,6,1080,0)*R632)</f>
        <v/>
      </c>
      <c r="W632" s="101" t="str">
        <f t="array" ref="W632">IF(S632="","",INDEX(Herbs!$G:$G,MATCH(S632,Herbs!$B:$B,0)))</f>
        <v/>
      </c>
    </row>
  </sheetData>
  <mergeCells count="385">
    <mergeCell ref="A1:A2"/>
    <mergeCell ref="B1:B2"/>
    <mergeCell ref="C1:C2"/>
    <mergeCell ref="E1:E2"/>
    <mergeCell ref="F1:K1"/>
    <mergeCell ref="L1:Q1"/>
    <mergeCell ref="R1:W1"/>
    <mergeCell ref="B13:B17"/>
    <mergeCell ref="C13:C17"/>
    <mergeCell ref="A3:A7"/>
    <mergeCell ref="B3:B7"/>
    <mergeCell ref="C3:C7"/>
    <mergeCell ref="A8:A12"/>
    <mergeCell ref="B8:B12"/>
    <mergeCell ref="C8:C12"/>
    <mergeCell ref="A13:A17"/>
    <mergeCell ref="B28:B32"/>
    <mergeCell ref="C28:C32"/>
    <mergeCell ref="A18:A22"/>
    <mergeCell ref="B18:B22"/>
    <mergeCell ref="C18:C22"/>
    <mergeCell ref="A23:A27"/>
    <mergeCell ref="B23:B27"/>
    <mergeCell ref="C23:C27"/>
    <mergeCell ref="A28:A32"/>
    <mergeCell ref="B43:B47"/>
    <mergeCell ref="C43:C47"/>
    <mergeCell ref="A33:A37"/>
    <mergeCell ref="B33:B37"/>
    <mergeCell ref="C33:C37"/>
    <mergeCell ref="A38:A42"/>
    <mergeCell ref="B38:B42"/>
    <mergeCell ref="C38:C42"/>
    <mergeCell ref="A43:A47"/>
    <mergeCell ref="B103:B107"/>
    <mergeCell ref="C103:C107"/>
    <mergeCell ref="A93:A97"/>
    <mergeCell ref="B93:B97"/>
    <mergeCell ref="C93:C97"/>
    <mergeCell ref="A98:A102"/>
    <mergeCell ref="B98:B102"/>
    <mergeCell ref="C98:C102"/>
    <mergeCell ref="A103:A107"/>
    <mergeCell ref="B118:B122"/>
    <mergeCell ref="C118:C122"/>
    <mergeCell ref="A108:A112"/>
    <mergeCell ref="B108:B112"/>
    <mergeCell ref="C108:C112"/>
    <mergeCell ref="A113:A117"/>
    <mergeCell ref="B113:B117"/>
    <mergeCell ref="C113:C117"/>
    <mergeCell ref="A118:A122"/>
    <mergeCell ref="B133:B137"/>
    <mergeCell ref="C133:C137"/>
    <mergeCell ref="A123:A127"/>
    <mergeCell ref="B123:B127"/>
    <mergeCell ref="C123:C127"/>
    <mergeCell ref="A128:A132"/>
    <mergeCell ref="B128:B132"/>
    <mergeCell ref="C128:C132"/>
    <mergeCell ref="A133:A137"/>
    <mergeCell ref="B148:B152"/>
    <mergeCell ref="C148:C152"/>
    <mergeCell ref="A138:A142"/>
    <mergeCell ref="B138:B142"/>
    <mergeCell ref="C138:C142"/>
    <mergeCell ref="A143:A147"/>
    <mergeCell ref="B143:B147"/>
    <mergeCell ref="C143:C147"/>
    <mergeCell ref="A148:A152"/>
    <mergeCell ref="B163:B167"/>
    <mergeCell ref="C163:C167"/>
    <mergeCell ref="A153:A157"/>
    <mergeCell ref="B153:B157"/>
    <mergeCell ref="C153:C157"/>
    <mergeCell ref="A158:A162"/>
    <mergeCell ref="B158:B162"/>
    <mergeCell ref="C158:C162"/>
    <mergeCell ref="A163:A167"/>
    <mergeCell ref="B178:B182"/>
    <mergeCell ref="C178:C182"/>
    <mergeCell ref="A168:A172"/>
    <mergeCell ref="B168:B172"/>
    <mergeCell ref="C168:C172"/>
    <mergeCell ref="A173:A177"/>
    <mergeCell ref="B173:B177"/>
    <mergeCell ref="C173:C177"/>
    <mergeCell ref="A178:A182"/>
    <mergeCell ref="B193:B197"/>
    <mergeCell ref="C193:C197"/>
    <mergeCell ref="A183:A187"/>
    <mergeCell ref="B183:B187"/>
    <mergeCell ref="C183:C187"/>
    <mergeCell ref="A188:A192"/>
    <mergeCell ref="B188:B192"/>
    <mergeCell ref="C188:C192"/>
    <mergeCell ref="A193:A197"/>
    <mergeCell ref="B208:B212"/>
    <mergeCell ref="C208:C212"/>
    <mergeCell ref="A198:A202"/>
    <mergeCell ref="B198:B202"/>
    <mergeCell ref="C198:C202"/>
    <mergeCell ref="A203:A207"/>
    <mergeCell ref="B203:B207"/>
    <mergeCell ref="C203:C207"/>
    <mergeCell ref="A208:A212"/>
    <mergeCell ref="B223:B227"/>
    <mergeCell ref="C223:C227"/>
    <mergeCell ref="A213:A217"/>
    <mergeCell ref="B213:B217"/>
    <mergeCell ref="C213:C217"/>
    <mergeCell ref="A218:A222"/>
    <mergeCell ref="B218:B222"/>
    <mergeCell ref="C218:C222"/>
    <mergeCell ref="A223:A227"/>
    <mergeCell ref="B238:B242"/>
    <mergeCell ref="C238:C242"/>
    <mergeCell ref="A228:A232"/>
    <mergeCell ref="B228:B232"/>
    <mergeCell ref="C228:C232"/>
    <mergeCell ref="A233:A237"/>
    <mergeCell ref="B233:B237"/>
    <mergeCell ref="C233:C237"/>
    <mergeCell ref="A238:A242"/>
    <mergeCell ref="B253:B257"/>
    <mergeCell ref="C253:C257"/>
    <mergeCell ref="A243:A247"/>
    <mergeCell ref="B243:B247"/>
    <mergeCell ref="C243:C247"/>
    <mergeCell ref="A248:A252"/>
    <mergeCell ref="B248:B252"/>
    <mergeCell ref="C248:C252"/>
    <mergeCell ref="A253:A257"/>
    <mergeCell ref="B268:B272"/>
    <mergeCell ref="C268:C272"/>
    <mergeCell ref="A258:A262"/>
    <mergeCell ref="B258:B262"/>
    <mergeCell ref="C258:C262"/>
    <mergeCell ref="A263:A267"/>
    <mergeCell ref="B263:B267"/>
    <mergeCell ref="C263:C267"/>
    <mergeCell ref="A268:A272"/>
    <mergeCell ref="B283:B287"/>
    <mergeCell ref="C283:C287"/>
    <mergeCell ref="A273:A277"/>
    <mergeCell ref="B273:B277"/>
    <mergeCell ref="C273:C277"/>
    <mergeCell ref="A278:A282"/>
    <mergeCell ref="B278:B282"/>
    <mergeCell ref="C278:C282"/>
    <mergeCell ref="A283:A287"/>
    <mergeCell ref="B298:B302"/>
    <mergeCell ref="C298:C302"/>
    <mergeCell ref="A288:A292"/>
    <mergeCell ref="B288:B292"/>
    <mergeCell ref="C288:C292"/>
    <mergeCell ref="A293:A297"/>
    <mergeCell ref="B293:B297"/>
    <mergeCell ref="C293:C297"/>
    <mergeCell ref="A298:A302"/>
    <mergeCell ref="B313:B317"/>
    <mergeCell ref="C313:C317"/>
    <mergeCell ref="A303:A307"/>
    <mergeCell ref="B303:B307"/>
    <mergeCell ref="C303:C307"/>
    <mergeCell ref="A308:A312"/>
    <mergeCell ref="B308:B312"/>
    <mergeCell ref="C308:C312"/>
    <mergeCell ref="A313:A317"/>
    <mergeCell ref="B328:B332"/>
    <mergeCell ref="C328:C332"/>
    <mergeCell ref="A318:A322"/>
    <mergeCell ref="B318:B322"/>
    <mergeCell ref="C318:C322"/>
    <mergeCell ref="A323:A327"/>
    <mergeCell ref="B323:B327"/>
    <mergeCell ref="C323:C327"/>
    <mergeCell ref="A328:A332"/>
    <mergeCell ref="B343:B347"/>
    <mergeCell ref="C343:C347"/>
    <mergeCell ref="A333:A337"/>
    <mergeCell ref="B333:B337"/>
    <mergeCell ref="C333:C337"/>
    <mergeCell ref="A338:A342"/>
    <mergeCell ref="B338:B342"/>
    <mergeCell ref="C338:C342"/>
    <mergeCell ref="A343:A347"/>
    <mergeCell ref="B358:B362"/>
    <mergeCell ref="C358:C362"/>
    <mergeCell ref="A348:A352"/>
    <mergeCell ref="B348:B352"/>
    <mergeCell ref="C348:C352"/>
    <mergeCell ref="A353:A357"/>
    <mergeCell ref="B353:B357"/>
    <mergeCell ref="C353:C357"/>
    <mergeCell ref="A358:A362"/>
    <mergeCell ref="B373:B377"/>
    <mergeCell ref="C373:C377"/>
    <mergeCell ref="A363:A367"/>
    <mergeCell ref="B363:B367"/>
    <mergeCell ref="C363:C367"/>
    <mergeCell ref="A368:A372"/>
    <mergeCell ref="B368:B372"/>
    <mergeCell ref="C368:C372"/>
    <mergeCell ref="A373:A377"/>
    <mergeCell ref="B388:B392"/>
    <mergeCell ref="C388:C392"/>
    <mergeCell ref="A378:A382"/>
    <mergeCell ref="B378:B382"/>
    <mergeCell ref="C378:C382"/>
    <mergeCell ref="A383:A387"/>
    <mergeCell ref="B383:B387"/>
    <mergeCell ref="C383:C387"/>
    <mergeCell ref="A388:A392"/>
    <mergeCell ref="B403:B407"/>
    <mergeCell ref="C403:C407"/>
    <mergeCell ref="A393:A397"/>
    <mergeCell ref="B393:B397"/>
    <mergeCell ref="C393:C397"/>
    <mergeCell ref="A398:A402"/>
    <mergeCell ref="B398:B402"/>
    <mergeCell ref="C398:C402"/>
    <mergeCell ref="A403:A407"/>
    <mergeCell ref="B418:B422"/>
    <mergeCell ref="C418:C422"/>
    <mergeCell ref="A408:A412"/>
    <mergeCell ref="B408:B412"/>
    <mergeCell ref="C408:C412"/>
    <mergeCell ref="A413:A417"/>
    <mergeCell ref="B413:B417"/>
    <mergeCell ref="C413:C417"/>
    <mergeCell ref="A418:A422"/>
    <mergeCell ref="B433:B437"/>
    <mergeCell ref="C433:C437"/>
    <mergeCell ref="A423:A427"/>
    <mergeCell ref="B423:B427"/>
    <mergeCell ref="C423:C427"/>
    <mergeCell ref="A428:A432"/>
    <mergeCell ref="B428:B432"/>
    <mergeCell ref="C428:C432"/>
    <mergeCell ref="A433:A437"/>
    <mergeCell ref="B448:B452"/>
    <mergeCell ref="C448:C452"/>
    <mergeCell ref="A438:A442"/>
    <mergeCell ref="B438:B442"/>
    <mergeCell ref="C438:C442"/>
    <mergeCell ref="A443:A447"/>
    <mergeCell ref="B443:B447"/>
    <mergeCell ref="C443:C447"/>
    <mergeCell ref="A448:A452"/>
    <mergeCell ref="B463:B467"/>
    <mergeCell ref="C463:C467"/>
    <mergeCell ref="A453:A457"/>
    <mergeCell ref="B453:B457"/>
    <mergeCell ref="C453:C457"/>
    <mergeCell ref="A458:A462"/>
    <mergeCell ref="B458:B462"/>
    <mergeCell ref="C458:C462"/>
    <mergeCell ref="A463:A467"/>
    <mergeCell ref="B478:B482"/>
    <mergeCell ref="C478:C482"/>
    <mergeCell ref="A468:A472"/>
    <mergeCell ref="B468:B472"/>
    <mergeCell ref="C468:C472"/>
    <mergeCell ref="A473:A477"/>
    <mergeCell ref="B473:B477"/>
    <mergeCell ref="C473:C477"/>
    <mergeCell ref="A478:A482"/>
    <mergeCell ref="B493:B497"/>
    <mergeCell ref="C493:C497"/>
    <mergeCell ref="A483:A487"/>
    <mergeCell ref="B483:B487"/>
    <mergeCell ref="C483:C487"/>
    <mergeCell ref="A488:A492"/>
    <mergeCell ref="B488:B492"/>
    <mergeCell ref="C488:C492"/>
    <mergeCell ref="A493:A497"/>
    <mergeCell ref="B613:B617"/>
    <mergeCell ref="C613:C617"/>
    <mergeCell ref="A603:A607"/>
    <mergeCell ref="B603:B607"/>
    <mergeCell ref="C603:C607"/>
    <mergeCell ref="A608:A612"/>
    <mergeCell ref="B608:B612"/>
    <mergeCell ref="C608:C612"/>
    <mergeCell ref="A613:A617"/>
    <mergeCell ref="B58:B62"/>
    <mergeCell ref="C58:C62"/>
    <mergeCell ref="A48:A52"/>
    <mergeCell ref="B48:B52"/>
    <mergeCell ref="C48:C52"/>
    <mergeCell ref="A53:A57"/>
    <mergeCell ref="B53:B57"/>
    <mergeCell ref="C53:C57"/>
    <mergeCell ref="A58:A62"/>
    <mergeCell ref="B73:B77"/>
    <mergeCell ref="C73:C77"/>
    <mergeCell ref="A63:A67"/>
    <mergeCell ref="B63:B67"/>
    <mergeCell ref="C63:C67"/>
    <mergeCell ref="A68:A72"/>
    <mergeCell ref="B68:B72"/>
    <mergeCell ref="C68:C72"/>
    <mergeCell ref="A73:A77"/>
    <mergeCell ref="B88:B92"/>
    <mergeCell ref="C88:C92"/>
    <mergeCell ref="A78:A82"/>
    <mergeCell ref="B78:B82"/>
    <mergeCell ref="C78:C82"/>
    <mergeCell ref="A83:A87"/>
    <mergeCell ref="B83:B87"/>
    <mergeCell ref="C83:C87"/>
    <mergeCell ref="A88:A92"/>
    <mergeCell ref="B628:B632"/>
    <mergeCell ref="C628:C632"/>
    <mergeCell ref="A618:A622"/>
    <mergeCell ref="B618:B622"/>
    <mergeCell ref="C618:C622"/>
    <mergeCell ref="A623:A627"/>
    <mergeCell ref="B623:B627"/>
    <mergeCell ref="C623:C627"/>
    <mergeCell ref="A628:A632"/>
    <mergeCell ref="B508:B512"/>
    <mergeCell ref="C508:C512"/>
    <mergeCell ref="A498:A502"/>
    <mergeCell ref="B498:B502"/>
    <mergeCell ref="C498:C502"/>
    <mergeCell ref="A503:A507"/>
    <mergeCell ref="B503:B507"/>
    <mergeCell ref="C503:C507"/>
    <mergeCell ref="A508:A512"/>
    <mergeCell ref="B523:B527"/>
    <mergeCell ref="C523:C527"/>
    <mergeCell ref="A513:A517"/>
    <mergeCell ref="B513:B517"/>
    <mergeCell ref="C513:C517"/>
    <mergeCell ref="A518:A522"/>
    <mergeCell ref="B518:B522"/>
    <mergeCell ref="C518:C522"/>
    <mergeCell ref="A523:A527"/>
    <mergeCell ref="B538:B542"/>
    <mergeCell ref="C538:C542"/>
    <mergeCell ref="A528:A532"/>
    <mergeCell ref="B528:B532"/>
    <mergeCell ref="C528:C532"/>
    <mergeCell ref="A533:A537"/>
    <mergeCell ref="B533:B537"/>
    <mergeCell ref="C533:C537"/>
    <mergeCell ref="A538:A542"/>
    <mergeCell ref="B553:B557"/>
    <mergeCell ref="C553:C557"/>
    <mergeCell ref="A543:A547"/>
    <mergeCell ref="B543:B547"/>
    <mergeCell ref="C543:C547"/>
    <mergeCell ref="A548:A552"/>
    <mergeCell ref="B548:B552"/>
    <mergeCell ref="C548:C552"/>
    <mergeCell ref="A553:A557"/>
    <mergeCell ref="B568:B572"/>
    <mergeCell ref="C568:C572"/>
    <mergeCell ref="A558:A562"/>
    <mergeCell ref="B558:B562"/>
    <mergeCell ref="C558:C562"/>
    <mergeCell ref="A563:A567"/>
    <mergeCell ref="B563:B567"/>
    <mergeCell ref="C563:C567"/>
    <mergeCell ref="A568:A572"/>
    <mergeCell ref="B583:B587"/>
    <mergeCell ref="C583:C587"/>
    <mergeCell ref="A573:A577"/>
    <mergeCell ref="B573:B577"/>
    <mergeCell ref="C573:C577"/>
    <mergeCell ref="A578:A582"/>
    <mergeCell ref="B578:B582"/>
    <mergeCell ref="C578:C582"/>
    <mergeCell ref="A583:A587"/>
    <mergeCell ref="B598:B602"/>
    <mergeCell ref="C598:C602"/>
    <mergeCell ref="A588:A592"/>
    <mergeCell ref="B588:B592"/>
    <mergeCell ref="C588:C592"/>
    <mergeCell ref="A593:A597"/>
    <mergeCell ref="B593:B597"/>
    <mergeCell ref="C593:C597"/>
    <mergeCell ref="A598:A602"/>
  </mergeCells>
  <conditionalFormatting sqref="H3:H632 N303:N307 T303:T307">
    <cfRule type="expression" dxfId="0" priority="1">
      <formula>I3:I632=1</formula>
    </cfRule>
  </conditionalFormatting>
  <conditionalFormatting sqref="H3:H632 N303:N307 T303:T307">
    <cfRule type="expression" dxfId="1" priority="2">
      <formula>I3:I632=2</formula>
    </cfRule>
  </conditionalFormatting>
  <conditionalFormatting sqref="H3:H632 N303:N307 T303:T307">
    <cfRule type="expression" dxfId="2" priority="3">
      <formula>I3:I632=3</formula>
    </cfRule>
  </conditionalFormatting>
  <conditionalFormatting sqref="H3:H632 N303:N307 T303:T307">
    <cfRule type="expression" dxfId="3" priority="4">
      <formula>I3:I632=4</formula>
    </cfRule>
  </conditionalFormatting>
  <conditionalFormatting sqref="H3:H632 N303:N307 T303:T307">
    <cfRule type="expression" dxfId="4" priority="5">
      <formula>I3:I632=5</formula>
    </cfRule>
  </conditionalFormatting>
  <conditionalFormatting sqref="H3:H632 N303:N307 T303:T307">
    <cfRule type="expression" dxfId="5" priority="6">
      <formula>I3:I632=6</formula>
    </cfRule>
  </conditionalFormatting>
  <conditionalFormatting sqref="N3:N632">
    <cfRule type="expression" dxfId="0" priority="7">
      <formula>O3:O632=1</formula>
    </cfRule>
  </conditionalFormatting>
  <conditionalFormatting sqref="N3:N632">
    <cfRule type="expression" dxfId="1" priority="8">
      <formula>O3:O632=2</formula>
    </cfRule>
  </conditionalFormatting>
  <conditionalFormatting sqref="N3:N632">
    <cfRule type="expression" dxfId="2" priority="9">
      <formula>O3:O632=3</formula>
    </cfRule>
  </conditionalFormatting>
  <conditionalFormatting sqref="N3:N632">
    <cfRule type="expression" dxfId="3" priority="10">
      <formula>O3:O632=4</formula>
    </cfRule>
  </conditionalFormatting>
  <conditionalFormatting sqref="N3:N632">
    <cfRule type="expression" dxfId="4" priority="11">
      <formula>O3:O632=5</formula>
    </cfRule>
  </conditionalFormatting>
  <conditionalFormatting sqref="N3:N632">
    <cfRule type="expression" dxfId="5" priority="12">
      <formula>O3:O632=6</formula>
    </cfRule>
  </conditionalFormatting>
  <conditionalFormatting sqref="T3:T632">
    <cfRule type="expression" dxfId="0" priority="13">
      <formula>U3:U632=1</formula>
    </cfRule>
  </conditionalFormatting>
  <conditionalFormatting sqref="T3:T632">
    <cfRule type="expression" dxfId="1" priority="14">
      <formula>U3:U632=2</formula>
    </cfRule>
  </conditionalFormatting>
  <conditionalFormatting sqref="T3:T632">
    <cfRule type="expression" dxfId="2" priority="15">
      <formula>U3:U632=3</formula>
    </cfRule>
  </conditionalFormatting>
  <conditionalFormatting sqref="T3:T632">
    <cfRule type="expression" dxfId="3" priority="16">
      <formula>U3:U632=4</formula>
    </cfRule>
  </conditionalFormatting>
  <conditionalFormatting sqref="T3:T632">
    <cfRule type="expression" dxfId="4" priority="17">
      <formula>U3:U632=5</formula>
    </cfRule>
  </conditionalFormatting>
  <conditionalFormatting sqref="T3:T632">
    <cfRule type="expression" dxfId="5" priority="18">
      <formula>U3:U632=6</formula>
    </cfRule>
  </conditionalFormatting>
  <conditionalFormatting sqref="B3:C632">
    <cfRule type="expression" dxfId="0" priority="19">
      <formula>B3:B632=1</formula>
    </cfRule>
  </conditionalFormatting>
  <conditionalFormatting sqref="B3:C632">
    <cfRule type="expression" dxfId="1" priority="20">
      <formula>B3:B632=2</formula>
    </cfRule>
  </conditionalFormatting>
  <conditionalFormatting sqref="B3:C632">
    <cfRule type="expression" dxfId="2" priority="21">
      <formula>B1:B632=3</formula>
    </cfRule>
  </conditionalFormatting>
  <conditionalFormatting sqref="B3:C632">
    <cfRule type="expression" dxfId="3" priority="22">
      <formula>B3:B632=4</formula>
    </cfRule>
  </conditionalFormatting>
  <conditionalFormatting sqref="B3:C632">
    <cfRule type="expression" dxfId="4" priority="23">
      <formula>B3:B632=5</formula>
    </cfRule>
  </conditionalFormatting>
  <conditionalFormatting sqref="B3:C632">
    <cfRule type="expression" dxfId="5" priority="24">
      <formula>B3:B632=6</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63"/>
    <col customWidth="1" min="2" max="2" width="23.75"/>
    <col customWidth="1" min="3" max="3" width="16.63"/>
    <col customWidth="1" min="4" max="4" width="8.0"/>
    <col customWidth="1" min="5" max="5" width="18.75"/>
    <col customWidth="1" min="6" max="6" width="6.75"/>
    <col customWidth="1" hidden="1" min="7" max="7" width="11.13"/>
    <col customWidth="1" min="8" max="8" width="11.13"/>
    <col customWidth="1" min="9" max="9" width="17.5"/>
    <col customWidth="1" min="10" max="10" width="18.38"/>
  </cols>
  <sheetData>
    <row r="1">
      <c r="A1" s="191" t="s">
        <v>974</v>
      </c>
      <c r="B1" s="45" t="s">
        <v>216</v>
      </c>
      <c r="C1" s="45"/>
      <c r="D1" s="45"/>
      <c r="E1" s="45"/>
      <c r="F1" s="45"/>
      <c r="G1" s="45"/>
      <c r="H1" s="45"/>
      <c r="I1" s="45"/>
      <c r="J1" s="45"/>
    </row>
    <row r="2">
      <c r="A2" s="191" t="s">
        <v>975</v>
      </c>
      <c r="B2" s="45" t="s">
        <v>220</v>
      </c>
      <c r="C2" s="45"/>
      <c r="D2" s="45"/>
      <c r="E2" s="45"/>
      <c r="F2" s="45"/>
      <c r="G2" s="45"/>
      <c r="H2" s="45"/>
      <c r="I2" s="192" t="s">
        <v>976</v>
      </c>
      <c r="J2" s="45"/>
    </row>
    <row r="3" hidden="1">
      <c r="A3" s="191" t="s">
        <v>977</v>
      </c>
      <c r="B3" s="45" t="s">
        <v>312</v>
      </c>
      <c r="C3" s="45"/>
      <c r="D3" s="45"/>
      <c r="E3" s="45"/>
      <c r="F3" s="45"/>
      <c r="G3" s="45"/>
      <c r="H3" s="45"/>
      <c r="I3" s="192"/>
      <c r="J3" s="45"/>
    </row>
    <row r="4">
      <c r="A4" s="191" t="s">
        <v>978</v>
      </c>
      <c r="B4" s="45" t="s">
        <v>979</v>
      </c>
      <c r="D4" s="45"/>
      <c r="E4" s="45"/>
      <c r="F4" s="45"/>
      <c r="G4" s="45"/>
      <c r="H4" s="45"/>
      <c r="I4" s="45"/>
      <c r="J4" s="45"/>
    </row>
    <row r="5">
      <c r="A5" s="191" t="s">
        <v>980</v>
      </c>
      <c r="B5" s="45" t="s">
        <v>981</v>
      </c>
      <c r="C5" s="88" t="b">
        <v>0</v>
      </c>
      <c r="D5" s="45"/>
      <c r="E5" s="45"/>
      <c r="F5" s="45"/>
      <c r="G5" s="45"/>
      <c r="H5" s="45"/>
      <c r="I5" s="45"/>
      <c r="J5" s="45"/>
    </row>
    <row r="6">
      <c r="A6" s="45"/>
      <c r="B6" s="45" t="s">
        <v>982</v>
      </c>
      <c r="C6" s="88" t="b">
        <v>0</v>
      </c>
      <c r="D6" s="45"/>
      <c r="E6" s="45"/>
      <c r="F6" s="45"/>
      <c r="G6" s="45"/>
      <c r="H6" s="45"/>
      <c r="I6" s="45"/>
      <c r="J6" s="45"/>
    </row>
    <row r="7">
      <c r="A7" s="45"/>
      <c r="B7" s="45" t="s">
        <v>983</v>
      </c>
      <c r="C7" s="88" t="b">
        <v>0</v>
      </c>
      <c r="D7" s="45"/>
      <c r="E7" s="45"/>
      <c r="F7" s="45"/>
      <c r="G7" s="45"/>
      <c r="H7" s="45"/>
      <c r="I7" s="45"/>
      <c r="J7" s="45"/>
    </row>
    <row r="8">
      <c r="A8" s="45"/>
      <c r="B8" s="45" t="s">
        <v>984</v>
      </c>
      <c r="C8" s="45" t="b">
        <v>0</v>
      </c>
      <c r="D8" s="45"/>
      <c r="E8" s="45"/>
      <c r="F8" s="45"/>
      <c r="G8" s="45"/>
      <c r="H8" s="45"/>
      <c r="I8" s="45"/>
      <c r="J8" s="45"/>
    </row>
    <row r="9">
      <c r="A9" s="45"/>
      <c r="B9" s="45" t="s">
        <v>979</v>
      </c>
      <c r="C9" s="45" t="b">
        <v>0</v>
      </c>
      <c r="D9" s="45"/>
      <c r="E9" s="45"/>
      <c r="F9" s="45"/>
      <c r="G9" s="45"/>
      <c r="H9" s="45"/>
      <c r="I9" s="45"/>
      <c r="J9" s="45"/>
    </row>
    <row r="10">
      <c r="A10" s="45"/>
      <c r="B10" s="45" t="s">
        <v>985</v>
      </c>
      <c r="C10" s="45" t="b">
        <v>0</v>
      </c>
      <c r="D10" s="45"/>
      <c r="E10" s="45"/>
      <c r="F10" s="45"/>
      <c r="G10" s="45"/>
      <c r="H10" s="45"/>
      <c r="I10" s="45"/>
      <c r="J10" s="45"/>
    </row>
    <row r="11">
      <c r="A11" s="45"/>
      <c r="B11" s="45"/>
      <c r="C11" s="45"/>
      <c r="D11" s="45"/>
      <c r="E11" s="45"/>
      <c r="F11" s="45"/>
      <c r="G11" s="45"/>
      <c r="H11" s="45"/>
      <c r="I11" s="45"/>
      <c r="J11" s="45"/>
    </row>
    <row r="12">
      <c r="A12" s="45"/>
      <c r="B12" s="45"/>
      <c r="C12" s="45"/>
      <c r="D12" s="45"/>
      <c r="E12" s="45"/>
      <c r="F12" s="45"/>
      <c r="G12" s="45"/>
      <c r="H12" s="45"/>
      <c r="I12" s="45"/>
      <c r="J12" s="45"/>
    </row>
    <row r="13">
      <c r="A13" s="45"/>
      <c r="B13" s="45"/>
      <c r="C13" s="193"/>
      <c r="D13" s="194" t="s">
        <v>312</v>
      </c>
      <c r="E13" s="195"/>
      <c r="F13" s="195"/>
      <c r="G13" s="195"/>
      <c r="H13" s="195"/>
      <c r="I13" s="195"/>
      <c r="J13" s="196"/>
    </row>
    <row r="14">
      <c r="A14" s="45"/>
      <c r="B14" s="45"/>
      <c r="C14" s="78"/>
      <c r="D14" s="79" t="s">
        <v>316</v>
      </c>
      <c r="E14" s="80" t="s">
        <v>317</v>
      </c>
      <c r="F14" s="44"/>
      <c r="G14" s="44"/>
      <c r="H14" s="44" t="s">
        <v>318</v>
      </c>
      <c r="I14" s="81" t="s">
        <v>319</v>
      </c>
      <c r="J14" s="197" t="s">
        <v>986</v>
      </c>
    </row>
    <row r="15" ht="41.25" customHeight="1">
      <c r="A15" s="45"/>
      <c r="B15" s="45"/>
      <c r="C15" s="73" t="s">
        <v>320</v>
      </c>
      <c r="D15" s="86">
        <f>'Data Validation'!BI2</f>
        <v>9</v>
      </c>
      <c r="E15" s="87" t="s">
        <v>352</v>
      </c>
      <c r="F15" s="88" t="str">
        <f t="array" ref="F15">IF(E15="","",INDEX(Herbs!$J:$J,MATCH(E15,Herbs!$B:$B,0)))</f>
        <v/>
      </c>
      <c r="G15" s="13">
        <f t="array" ref="G15">IF(E15:E1012="",0, INDEX(Herbs!A:A,MATCH(E15,Herbs!B:B,0)))</f>
        <v>2</v>
      </c>
      <c r="H15" s="89">
        <f t="array" ref="H15">IF(E15="","", SWITCH(INDEX(Herbs!$A:$A,MATCH(E15,Herbs!$B:$B,0)),1,1,2,3,3,9,4,36,5,180,6,1080,0)*D15)</f>
        <v>27</v>
      </c>
      <c r="I15" s="90" t="str">
        <f t="array" ref="I15">IF(E15="","",INDEX(Herbs!$C:$C,MATCH(E15,Herbs!$B:$B,0)))</f>
        <v>Mending</v>
      </c>
      <c r="J15" s="198" t="str">
        <f t="array" ref="J15">IF(E15="","",INDEX(Herbs!$G:$G,MATCH(E15,Herbs!$B:$B,0)))</f>
        <v>Cold</v>
      </c>
    </row>
    <row r="16" ht="41.25" customHeight="1">
      <c r="A16" s="45"/>
      <c r="B16" s="45"/>
      <c r="C16" s="73" t="s">
        <v>322</v>
      </c>
      <c r="D16" s="86">
        <f>'Data Validation'!BI3</f>
        <v>3</v>
      </c>
      <c r="E16" s="87" t="s">
        <v>415</v>
      </c>
      <c r="F16" s="88" t="str">
        <f t="array" ref="F16">IF(E16="","",INDEX(Herbs!$J:$J,MATCH(E16,Herbs!$B:$B,0)))</f>
        <v/>
      </c>
      <c r="G16" s="13">
        <f t="array" ref="G16">IF(E16:E1012="",0, INDEX(Herbs!A:A,MATCH(E16,Herbs!B:B,0)))</f>
        <v>3</v>
      </c>
      <c r="H16" s="89">
        <f t="array" ref="H16">IF(E16="","", SWITCH(INDEX(Herbs!$A:$A,MATCH(E16,Herbs!$B:$B,0)),1,1,2,3,3,9,4,36,5,180,6,1080,0)*D16)</f>
        <v>27</v>
      </c>
      <c r="I16" s="90" t="str">
        <f t="array" ref="I16">IF(E16="","",INDEX(Herbs!$C:$C,MATCH(E16,Herbs!$B:$B,0)))</f>
        <v>Mending</v>
      </c>
      <c r="J16" s="198" t="str">
        <f t="array" ref="J16">IF(E16="","",INDEX(Herbs!$G:$G,MATCH(E16,Herbs!$B:$B,0)))</f>
        <v>Cold</v>
      </c>
    </row>
    <row r="17" ht="41.25" customHeight="1">
      <c r="A17" s="45"/>
      <c r="B17" s="45"/>
      <c r="C17" s="73" t="s">
        <v>323</v>
      </c>
      <c r="D17" s="86">
        <f>'Data Validation'!BI4</f>
        <v>0</v>
      </c>
      <c r="E17" s="87" t="s">
        <v>351</v>
      </c>
      <c r="F17" s="88" t="str">
        <f t="array" ref="F17">IF(E17="","",INDEX(Herbs!$J:$J,MATCH(E17,Herbs!$B:$B,0)))</f>
        <v/>
      </c>
      <c r="G17" s="13">
        <f t="array" ref="G17">IF(E17:E1012="",0, INDEX(Herbs!A:A,MATCH(E17,Herbs!B:B,0)))</f>
        <v>2</v>
      </c>
      <c r="H17" s="89">
        <f t="array" ref="H17">IF(E17="","", SWITCH(INDEX(Herbs!$A:$A,MATCH(E17,Herbs!$B:$B,0)),1,1,2,3,3,9,4,36,5,180,6,1080,0)*D17)</f>
        <v>0</v>
      </c>
      <c r="I17" s="90" t="str">
        <f t="array" ref="I17">IF(E17="","",INDEX(Herbs!$E:$E,MATCH(E17,Herbs!$B:$B,0)))</f>
        <v>Strengthening</v>
      </c>
      <c r="J17" s="198" t="str">
        <f t="array" ref="J17">IF(E17="","",INDEX(Herbs!$G:$G,MATCH(E17,Herbs!$B:$B,0)))</f>
        <v>Balanced</v>
      </c>
    </row>
    <row r="18" ht="41.25" customHeight="1">
      <c r="A18" s="45"/>
      <c r="B18" s="45"/>
      <c r="C18" s="73" t="s">
        <v>325</v>
      </c>
      <c r="D18" s="86" t="str">
        <f>'Data Validation'!BI5</f>
        <v/>
      </c>
      <c r="E18" s="91"/>
      <c r="F18" s="88" t="str">
        <f t="array" ref="F18">IF(E18="","",INDEX(Herbs!$J:$J,MATCH(E18,Herbs!$B:$B,0)))</f>
        <v/>
      </c>
      <c r="G18" s="13">
        <f t="array" ref="G18">IF(E18:E1012="",0, INDEX(Herbs!A:A,MATCH(E18,Herbs!B:B,0)))</f>
        <v>0</v>
      </c>
      <c r="H18" s="89" t="str">
        <f t="array" ref="H18">IF(E18="","", SWITCH(INDEX(Herbs!$A:$A,MATCH(E18,Herbs!$B:$B,0)),1,1,2,3,3,9,4,36,5,180,6,1080,0)*D18)</f>
        <v/>
      </c>
      <c r="I18" s="90" t="str">
        <f t="array" ref="I18">IF(E18="","",INDEX(Herbs!$E:$E,MATCH(E18,Herbs!$B:$B,0)))</f>
        <v/>
      </c>
      <c r="J18" s="198" t="str">
        <f t="array" ref="J18">IF(E18="","",INDEX(Herbs!$G:$G,MATCH(E18,Herbs!$B:$B,0)))</f>
        <v/>
      </c>
    </row>
    <row r="19" ht="41.25" customHeight="1">
      <c r="A19" s="45"/>
      <c r="B19" s="45"/>
      <c r="C19" s="95" t="s">
        <v>326</v>
      </c>
      <c r="D19" s="96">
        <f>'Data Validation'!BI6</f>
        <v>3</v>
      </c>
      <c r="E19" s="97" t="s">
        <v>324</v>
      </c>
      <c r="F19" s="98" t="str">
        <f t="array" ref="F19">IF(E19="","",INDEX(Herbs!$J:$J,MATCH(E19,Herbs!$B:$B,0)))</f>
        <v/>
      </c>
      <c r="G19" s="99">
        <f t="array" ref="G19">IF(E19:E1012="",0, INDEX(Herbs!A:A,MATCH(E19,Herbs!B:B,0)))</f>
        <v>2</v>
      </c>
      <c r="H19" s="100">
        <f t="array" ref="H19">IF(E19="","", SWITCH(INDEX(Herbs!$A:$A,MATCH(E19,Herbs!$B:$B,0)),1,1,2,3,3,9,4,36,5,180,6,1080,0)*D19)</f>
        <v>9</v>
      </c>
      <c r="I19" s="101" t="str">
        <f t="array" ref="I19">IF(E19="","",INDEX(Herbs!$G:$G,MATCH(E19,Herbs!$B:$B,0)))</f>
        <v>Heat</v>
      </c>
      <c r="J19" s="199" t="str">
        <f t="array" ref="J19">IF(E19="","",INDEX(Herbs!$G:$G,MATCH(E19,Herbs!$B:$B,0)))</f>
        <v>Heat</v>
      </c>
    </row>
    <row r="24">
      <c r="A24" s="13"/>
      <c r="B24" s="13"/>
      <c r="C24" s="13" t="s">
        <v>987</v>
      </c>
      <c r="D24" s="13" t="s">
        <v>988</v>
      </c>
      <c r="E24" s="13" t="s">
        <v>989</v>
      </c>
      <c r="J24" s="13" t="s">
        <v>990</v>
      </c>
    </row>
    <row r="25">
      <c r="D25" s="13" t="s">
        <v>991</v>
      </c>
      <c r="E25" s="13" t="s">
        <v>992</v>
      </c>
      <c r="J25" s="13" t="s">
        <v>993</v>
      </c>
    </row>
    <row r="26">
      <c r="D26" s="13" t="s">
        <v>994</v>
      </c>
      <c r="E26" s="13" t="s">
        <v>995</v>
      </c>
      <c r="J26" s="13" t="s">
        <v>996</v>
      </c>
    </row>
    <row r="27">
      <c r="D27" s="13" t="s">
        <v>997</v>
      </c>
      <c r="E27" s="13" t="s">
        <v>998</v>
      </c>
      <c r="J27" s="13" t="s">
        <v>999</v>
      </c>
    </row>
    <row r="28">
      <c r="D28" s="13" t="s">
        <v>1000</v>
      </c>
      <c r="E28" s="13" t="s">
        <v>1001</v>
      </c>
      <c r="J28" s="13" t="s">
        <v>1002</v>
      </c>
    </row>
    <row r="29">
      <c r="D29" s="13" t="s">
        <v>1003</v>
      </c>
      <c r="E29" s="13" t="s">
        <v>1004</v>
      </c>
      <c r="J29" s="13" t="s">
        <v>1005</v>
      </c>
    </row>
  </sheetData>
  <mergeCells count="2">
    <mergeCell ref="C13:C14"/>
    <mergeCell ref="D13:J13"/>
  </mergeCells>
  <conditionalFormatting sqref="F15:F19">
    <cfRule type="expression" dxfId="0" priority="1">
      <formula>G15:G1012=1</formula>
    </cfRule>
  </conditionalFormatting>
  <conditionalFormatting sqref="F15:F19">
    <cfRule type="expression" dxfId="1" priority="2">
      <formula>G15:G1012=2</formula>
    </cfRule>
  </conditionalFormatting>
  <conditionalFormatting sqref="F15:F19">
    <cfRule type="expression" dxfId="2" priority="3">
      <formula>G15:G1012=3</formula>
    </cfRule>
  </conditionalFormatting>
  <conditionalFormatting sqref="F15:F19">
    <cfRule type="expression" dxfId="3" priority="4">
      <formula>G15:G1012=4</formula>
    </cfRule>
  </conditionalFormatting>
  <conditionalFormatting sqref="F15:F19">
    <cfRule type="expression" dxfId="4" priority="5">
      <formula>G15:G1012=5</formula>
    </cfRule>
  </conditionalFormatting>
  <conditionalFormatting sqref="F15:F19">
    <cfRule type="expression" dxfId="5" priority="6">
      <formula>G15:G1012=6</formula>
    </cfRule>
  </conditionalFormatting>
  <conditionalFormatting sqref="J14:J1012">
    <cfRule type="cellIs" dxfId="6" priority="7" operator="equal">
      <formula>"Heat"</formula>
    </cfRule>
  </conditionalFormatting>
  <conditionalFormatting sqref="J14:J1012">
    <cfRule type="cellIs" dxfId="7" priority="8" operator="equal">
      <formula>"Cold"</formula>
    </cfRule>
  </conditionalFormatting>
  <conditionalFormatting sqref="J14:J1012">
    <cfRule type="cellIs" dxfId="8" priority="9" operator="equal">
      <formula>"Balanced"</formula>
    </cfRule>
  </conditionalFormatting>
  <dataValidations>
    <dataValidation type="list" allowBlank="1" showErrorMessage="1" sqref="B3">
      <formula1>"Recipe 1,Recipe 2,Recipe 3"</formula1>
    </dataValidation>
    <dataValidation type="list" allowBlank="1" showErrorMessage="1" sqref="B1">
      <formula1>'Data Validation'!$A$1:$A$22</formula1>
    </dataValidation>
    <dataValidation type="list" allowBlank="1" showErrorMessage="1" sqref="B2">
      <formula1>'Data Validation'!$AB$1:$AU$1</formula1>
    </dataValidation>
    <dataValidation type="list" allowBlank="1" showErrorMessage="1" sqref="B4">
      <formula1>"T1,T2,T3,T4,T5,T6"</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0" t="s">
        <v>34</v>
      </c>
      <c r="D1" s="98" t="s">
        <v>34</v>
      </c>
      <c r="E1" s="98" t="s">
        <v>50</v>
      </c>
      <c r="F1" s="98" t="s">
        <v>65</v>
      </c>
      <c r="G1" s="98" t="s">
        <v>86</v>
      </c>
      <c r="H1" s="98" t="s">
        <v>91</v>
      </c>
      <c r="I1" s="98" t="s">
        <v>102</v>
      </c>
      <c r="J1" s="98" t="s">
        <v>107</v>
      </c>
      <c r="K1" s="98" t="s">
        <v>110</v>
      </c>
      <c r="L1" s="98" t="s">
        <v>115</v>
      </c>
      <c r="M1" s="98" t="s">
        <v>150</v>
      </c>
      <c r="N1" s="98" t="s">
        <v>166</v>
      </c>
      <c r="O1" s="98" t="s">
        <v>199</v>
      </c>
      <c r="P1" s="98" t="s">
        <v>216</v>
      </c>
      <c r="Q1" s="98" t="s">
        <v>227</v>
      </c>
      <c r="R1" s="98" t="s">
        <v>240</v>
      </c>
      <c r="S1" s="98" t="s">
        <v>245</v>
      </c>
      <c r="T1" s="98" t="s">
        <v>256</v>
      </c>
      <c r="U1" s="98" t="s">
        <v>265</v>
      </c>
      <c r="V1" s="98" t="s">
        <v>275</v>
      </c>
      <c r="W1" s="98" t="s">
        <v>286</v>
      </c>
      <c r="X1" s="98" t="s">
        <v>295</v>
      </c>
      <c r="Y1" s="98" t="s">
        <v>304</v>
      </c>
      <c r="AB1" s="201" t="str">
        <f t="array" ref="AB1:AF1">TRANSPOSE(IFNA(IF(Test!B1=D1,INDIRECT("Battle_Card_Draw"),IF(Test!B1=E1,INDIRECT("Battle_Damage"),IF(Test!B1=F1,INDIRECT("Battle_Element_Authority"),IF(Test!B1=G1,INDIRECT("Battle_Immunity"),IF(Test!B1=H1,INDIRECT("Battle_Protection"),IF(Test!B1=I1,INDIRECT("Battle_Soul_Sense"),IF(Test!B1=J1,INDIRECT("Battle_Speed"),IF(Test!B1=K1,INDIRECT("Battle_Sword_Qi"),IF(Test!B1=L1,INDIRECT("Breakthrough"),IF(Test!B1=M1,INDIRECT("Cultivation"),IF(Test!B1=N1,INDIRECT("Dao"),IF(Test!B1=O1,INDIRECT("Healing"),IF(Test!B1=P1,INDIRECT("Lifespan"),IF(Test!B1=Q1,INDIRECT("Mental_State"),IF(Test!B1=R1,INDIRECT("Other"),IF(Test!B1=S1,INDIRECT("Reducing_Elixir_Poison"),IF(Test!B1=T1,INDIRECT("Stat_Aptitude"),IF(Test!B1=U1,INDIRECT("Stat_Comprehension"),IF(Test!B1=V1,INDIRECT("Stat_Element_Root"),IF(Test!B1=W1,INDIRECT("Stat_Health"),IF(Test!B1=X1,INDIRECT("Stat_Soul_Sense"),IF(Test!B1=Y1,INDIRECT("Stat_Speed")))))))))))))))))))))))))</f>
        <v>Lesser Longevity Elixir</v>
      </c>
      <c r="AC1" s="88" t="s">
        <v>218</v>
      </c>
      <c r="AD1" s="88" t="s">
        <v>220</v>
      </c>
      <c r="AE1" s="88" t="s">
        <v>222</v>
      </c>
      <c r="AF1" s="88" t="s">
        <v>224</v>
      </c>
      <c r="AU1" s="202"/>
      <c r="AX1" s="88"/>
      <c r="AY1" s="88" t="s">
        <v>319</v>
      </c>
      <c r="AZ1" s="88" t="s">
        <v>318</v>
      </c>
      <c r="BA1" s="88"/>
      <c r="BC1" s="13" t="s">
        <v>975</v>
      </c>
      <c r="BE1" s="13" t="s">
        <v>569</v>
      </c>
      <c r="BF1" s="13" t="s">
        <v>318</v>
      </c>
      <c r="BG1" s="13" t="s">
        <v>1006</v>
      </c>
      <c r="BH1" s="13" t="s">
        <v>1007</v>
      </c>
      <c r="BI1" s="13" t="s">
        <v>316</v>
      </c>
      <c r="BJ1" s="13" t="s">
        <v>1008</v>
      </c>
      <c r="BK1" s="13" t="s">
        <v>318</v>
      </c>
      <c r="BL1" s="13" t="s">
        <v>326</v>
      </c>
      <c r="BM1" s="13" t="s">
        <v>1009</v>
      </c>
      <c r="BN1" s="13" t="s">
        <v>1010</v>
      </c>
      <c r="BO1" s="13" t="s">
        <v>1011</v>
      </c>
      <c r="BP1" s="13" t="s">
        <v>1012</v>
      </c>
      <c r="BQ1" s="13" t="s">
        <v>1013</v>
      </c>
      <c r="BR1" s="13" t="s">
        <v>1014</v>
      </c>
    </row>
    <row r="2">
      <c r="A2" s="200" t="s">
        <v>50</v>
      </c>
      <c r="D2" s="13" t="s">
        <v>33</v>
      </c>
      <c r="E2" s="13" t="s">
        <v>49</v>
      </c>
      <c r="F2" s="13" t="s">
        <v>64</v>
      </c>
      <c r="G2" s="13" t="s">
        <v>85</v>
      </c>
      <c r="H2" s="13" t="s">
        <v>90</v>
      </c>
      <c r="I2" s="13" t="s">
        <v>101</v>
      </c>
      <c r="J2" s="13" t="s">
        <v>106</v>
      </c>
      <c r="K2" s="13" t="s">
        <v>109</v>
      </c>
      <c r="L2" s="13" t="s">
        <v>114</v>
      </c>
      <c r="M2" s="13" t="s">
        <v>149</v>
      </c>
      <c r="N2" s="13" t="s">
        <v>165</v>
      </c>
      <c r="O2" s="13" t="s">
        <v>198</v>
      </c>
      <c r="P2" s="13" t="s">
        <v>215</v>
      </c>
      <c r="Q2" s="13" t="s">
        <v>226</v>
      </c>
      <c r="R2" s="13" t="s">
        <v>239</v>
      </c>
      <c r="S2" s="13" t="s">
        <v>244</v>
      </c>
      <c r="T2" s="13" t="s">
        <v>255</v>
      </c>
      <c r="U2" s="13" t="s">
        <v>264</v>
      </c>
      <c r="V2" s="13" t="s">
        <v>274</v>
      </c>
      <c r="W2" s="13" t="s">
        <v>285</v>
      </c>
      <c r="X2" s="13" t="s">
        <v>294</v>
      </c>
      <c r="Y2" s="13" t="s">
        <v>303</v>
      </c>
      <c r="AB2" s="201"/>
      <c r="AU2" s="202"/>
      <c r="AX2" s="88" t="s">
        <v>320</v>
      </c>
      <c r="AY2" s="88" t="s">
        <v>456</v>
      </c>
      <c r="AZ2" s="88">
        <v>54.0</v>
      </c>
      <c r="BA2" s="88"/>
      <c r="BD2" s="13" t="s">
        <v>320</v>
      </c>
      <c r="BE2" s="88" t="str">
        <f>IF(Test!B3="Recipe 1",AY2,IF(Test!B3="Recipe 2",AY10,IF(Test!B3="Recipe 3",AY18,"")))</f>
        <v>Coalescing</v>
      </c>
      <c r="BF2" s="88">
        <f>IF(Test!B3="Recipe 1",AZ2,IF(Test!B3="Recipe 2",AZ10,IF(Test!B3="Recipe 3",AZ18,"")))</f>
        <v>54</v>
      </c>
      <c r="BG2" s="88" t="str">
        <f>Test!E15</f>
        <v>Dragon Berry</v>
      </c>
      <c r="BH2" s="88">
        <f t="array" ref="BH2">IFNA(INDEX(Herbs!$A:$A,MATCH(BG2,Herbs!$B:$B,0)),"")</f>
        <v>2</v>
      </c>
      <c r="BI2" s="88">
        <f t="shared" ref="BI2:BI6" si="1">IF(BG2&lt;&gt;"",SWITCH(BH2,1,BM2,2,BN2,3,BO2,4,BP2,5,BQ2,6,BR2),"")</f>
        <v>9</v>
      </c>
      <c r="BJ2" s="13">
        <f t="shared" ref="BJ2:BJ6" si="2">SWITCH(BH2,1,1,2,3,3,9,4,36,5,180,6,1080,"")</f>
        <v>3</v>
      </c>
      <c r="BK2" s="13">
        <f t="shared" ref="BK2:BK6" si="3">BI2*BJ2</f>
        <v>27</v>
      </c>
      <c r="BL2" s="88" t="str">
        <f t="array" ref="BL2">IFNA(INDEX(Herbs!$G:$G,MATCH(BG2,Herbs!$B:$B,0)),"")</f>
        <v>Cold</v>
      </c>
      <c r="BM2" s="88">
        <f>IF($BG$2&lt;&gt;"",IF($BE$2&lt;&gt;"",IF(AND($BE$3="",$BG$3&lt;&gt;""),IF($BE$8&gt;$BF$2/2,ROUNDUP($BF$2/2),0),IF($BE$8&gt;=$BF$2,ROUNDUP($BF$2),0)),0),0)</f>
        <v>0</v>
      </c>
      <c r="BN2" s="88">
        <f>IF($BG$2&lt;&gt;"",IF($BE$2&lt;&gt;"",IF(AND($BE$3="",$BG$3&lt;&gt;""),IF($BE$8&gt;$BF$2/(3*2),ROUNDUP($BF$2/(3*2)),0),IF($BE$8&gt;=$BF$2/3,ROUNDUP($BF$2/3),0)),0),0)</f>
        <v>9</v>
      </c>
      <c r="BO2" s="88">
        <f>IF($BG$2&lt;&gt;"",IF($BE$2&lt;&gt;"",IF(AND($BE$3="",$BG$3&lt;&gt;""),IF($BE$8&gt;$BF$2/(9*2),ROUNDUP($BF$2/(9*2)),0),IF($BE$8&gt;=$BF$2/9,ROUNDUP($BF$2/9),0)),0),0)</f>
        <v>3</v>
      </c>
      <c r="BP2" s="88">
        <f>IF($BG$2&lt;&gt;"",IF($BE$2&lt;&gt;"",IF(AND($BE$3="",$BG$3&lt;&gt;""),IF($BE$8&gt;$BF$2/(36*2),ROUNDUP($BF$2/(36*2)),0),IF($BE$8&gt;=$BF$2/36,ROUNDUP($BF$2/36),0)),0),0)</f>
        <v>1</v>
      </c>
      <c r="BQ2" s="88">
        <f>IF($BG$2&lt;&gt;"",IF($BE$2&lt;&gt;"",IF(AND($BE$3="",$BG$3&lt;&gt;""),IF($BE$8&gt;$BF$2/(180*2),ROUNDUP($BF$2/(180*2)),0),IF($BE$8&gt;=$BF$2/180,ROUNDUP($BF$2/180),0)),0),0)</f>
        <v>1</v>
      </c>
      <c r="BR2" s="88">
        <f>IF($BG$2&lt;&gt;"",IF($BE$2&lt;&gt;"",IF(AND($BE$3="",$BG$3&lt;&gt;""),IF($BE$8&gt;$BF$2/(1080*2),ROUNDUP($BF$2/(1080*2)),0),IF($BE$8&gt;=$BF$2/1080,ROUNDUP($BF$2/1080),0)),0),0)</f>
        <v>1</v>
      </c>
    </row>
    <row r="3">
      <c r="A3" s="200" t="s">
        <v>65</v>
      </c>
      <c r="D3" s="13" t="s">
        <v>37</v>
      </c>
      <c r="E3" s="13" t="s">
        <v>52</v>
      </c>
      <c r="F3" s="13" t="s">
        <v>67</v>
      </c>
      <c r="G3" s="13" t="s">
        <v>88</v>
      </c>
      <c r="H3" s="13" t="s">
        <v>93</v>
      </c>
      <c r="I3" s="13" t="s">
        <v>104</v>
      </c>
      <c r="K3" s="13" t="s">
        <v>112</v>
      </c>
      <c r="L3" s="13" t="s">
        <v>117</v>
      </c>
      <c r="M3" s="13" t="s">
        <v>152</v>
      </c>
      <c r="N3" s="13" t="s">
        <v>168</v>
      </c>
      <c r="O3" s="13" t="s">
        <v>201</v>
      </c>
      <c r="P3" s="13" t="s">
        <v>218</v>
      </c>
      <c r="Q3" s="13" t="s">
        <v>229</v>
      </c>
      <c r="R3" s="13" t="s">
        <v>242</v>
      </c>
      <c r="S3" s="13" t="s">
        <v>247</v>
      </c>
      <c r="T3" s="13" t="s">
        <v>258</v>
      </c>
      <c r="U3" s="13" t="s">
        <v>267</v>
      </c>
      <c r="V3" s="13" t="s">
        <v>277</v>
      </c>
      <c r="W3" s="13" t="s">
        <v>288</v>
      </c>
      <c r="X3" s="13" t="s">
        <v>297</v>
      </c>
      <c r="Y3" s="13" t="s">
        <v>306</v>
      </c>
      <c r="AB3" s="201"/>
      <c r="AU3" s="202"/>
      <c r="AX3" s="88" t="s">
        <v>322</v>
      </c>
      <c r="AY3" s="88" t="s">
        <v>1015</v>
      </c>
      <c r="AZ3" s="88" t="s">
        <v>1015</v>
      </c>
      <c r="BA3" s="88"/>
      <c r="BD3" s="13" t="s">
        <v>322</v>
      </c>
      <c r="BE3" s="88" t="str">
        <f>IF(Test!B3="Recipe 1",AY3,IF(Test!B3="Recipe 2",AY11,IF(Test!B3="Recipe 3",AY19,"")))</f>
        <v/>
      </c>
      <c r="BF3" s="88" t="str">
        <f>IF(Test!B3="Recipe 1",AZ3,IF(Test!B3="Recipe 2",AZ11,IF(Test!B3="Recipe 3",AZ19,"")))</f>
        <v/>
      </c>
      <c r="BG3" s="88" t="str">
        <f>Test!E16</f>
        <v>Pureheart Lotus</v>
      </c>
      <c r="BH3" s="88">
        <f t="array" ref="BH3">IFNA(INDEX(Herbs!$A:$A,MATCH(BG3,Herbs!$B:$B,0)),"")</f>
        <v>3</v>
      </c>
      <c r="BI3" s="88">
        <f t="shared" si="1"/>
        <v>3</v>
      </c>
      <c r="BJ3" s="13">
        <f t="shared" si="2"/>
        <v>9</v>
      </c>
      <c r="BK3" s="13">
        <f t="shared" si="3"/>
        <v>27</v>
      </c>
      <c r="BL3" s="88" t="str">
        <f t="array" ref="BL3">IFNA(INDEX(Herbs!$G:$G,MATCH(BG3,Herbs!$B:$B,0)),"")</f>
        <v>Cold</v>
      </c>
      <c r="BM3" s="88">
        <f>IF($BG$3&lt;&gt;"",IF($BE$3&lt;&gt;"",IF($BE$8&gt;=$BF$3,ROUNDUP($BF$3),0),IF($BE$2="",0,IF($BG$2&lt;&gt;"",IF($BE$8&gt;$BF$2/2,ROUNDUP($BF$2/2),0),IF($BE$8&gt;$BF$2,ROUNDUP($BF$2),0)))),0)</f>
        <v>0</v>
      </c>
      <c r="BN3" s="88">
        <f>IF($BG$3&lt;&gt;"",IF($BE$3&lt;&gt;"",IF($BE$8&gt;=$BF$3/3,ROUNDUP($BF$3/3),0),IF($BE$2="",0,IF($BG$2&lt;&gt;"",IF($BE$8&gt;$BF$2/(3*2),ROUNDUP($BF$2/(3*2)),0),IF($BE$8&gt;$BF$2/3,ROUNDUP($BF$2/3),0)))),0)</f>
        <v>9</v>
      </c>
      <c r="BO3" s="88">
        <f>IF($BG$3&lt;&gt;"",IF($BE$3&lt;&gt;"",IF($BE$8&gt;=$BF$3/9,ROUNDUP($BF$3/9),0),IF($BE$2="",0,IF($BG$2&lt;&gt;"",IF($BE$8&gt;$BF$2/(9*2),ROUNDUP($BF$2/(9*2)),0),IF($BE$8&gt;$BF$2/9,ROUNDUP($BF$2/9),0)))),0)</f>
        <v>3</v>
      </c>
      <c r="BP3" s="88">
        <f>IF($BG$3&lt;&gt;"",IF($BE$3&lt;&gt;"",IF($BE$8&gt;=$BF$3/36,ROUNDUP($BF$3/36),0),IF($BE$2="",0,IF($BG$2&lt;&gt;"",IF($BE$8&gt;$BF$2/(36*2),ROUNDUP($BF$2/(36*2)),0),IF($BE$8&gt;$BF$2/36,ROUNDUP($BF$2/36),0)))),0)</f>
        <v>1</v>
      </c>
      <c r="BQ3" s="88">
        <f>IF($BG$3&lt;&gt;"",IF($BE$3&lt;&gt;"",IF($BE$8&gt;=$BF$3/180,ROUNDUP($BF$3/180),0),IF($BE$2="",0,IF($BG$2&lt;&gt;"",IF($BE$8&gt;$BF$2/(180*2),ROUNDUP($BF$2/(180*2)),0),IF($BE$8&gt;$BF$2/180,ROUNDUP($BF$2/180),0)))),0)</f>
        <v>1</v>
      </c>
      <c r="BR3" s="88">
        <f>IF($BG$3&lt;&gt;"",IF($BE$3&lt;&gt;"",IF($BE$8&gt;=$BF$3/1080,ROUNDUP($BF$3/1080),0),IF($BE$2="",0,IF($BG$2&lt;&gt;"",IF($BE$8&gt;$BF$2/(1080*2),ROUNDUP($BF$2/(1080*2)),0),IF($BE$8&gt;$BF$2/1080,ROUNDUP($BF$2/1080),0)))),0)</f>
        <v>1</v>
      </c>
    </row>
    <row r="4">
      <c r="A4" s="200" t="s">
        <v>86</v>
      </c>
      <c r="D4" s="13" t="s">
        <v>39</v>
      </c>
      <c r="E4" s="13" t="s">
        <v>54</v>
      </c>
      <c r="F4" s="13" t="s">
        <v>69</v>
      </c>
      <c r="H4" s="13" t="s">
        <v>95</v>
      </c>
      <c r="L4" s="13" t="s">
        <v>119</v>
      </c>
      <c r="M4" s="13" t="s">
        <v>154</v>
      </c>
      <c r="N4" s="13" t="s">
        <v>170</v>
      </c>
      <c r="O4" s="13" t="s">
        <v>203</v>
      </c>
      <c r="P4" s="13" t="s">
        <v>220</v>
      </c>
      <c r="Q4" s="13" t="s">
        <v>231</v>
      </c>
      <c r="S4" s="13" t="s">
        <v>249</v>
      </c>
      <c r="T4" s="13" t="s">
        <v>260</v>
      </c>
      <c r="U4" s="13" t="s">
        <v>269</v>
      </c>
      <c r="V4" s="13" t="s">
        <v>279</v>
      </c>
      <c r="W4" s="13" t="s">
        <v>290</v>
      </c>
      <c r="X4" s="13" t="s">
        <v>299</v>
      </c>
      <c r="Y4" s="13" t="s">
        <v>308</v>
      </c>
      <c r="AB4" s="201"/>
      <c r="AU4" s="202"/>
      <c r="AX4" s="88" t="s">
        <v>323</v>
      </c>
      <c r="AY4" s="88" t="s">
        <v>515</v>
      </c>
      <c r="AZ4" s="88">
        <v>216.0</v>
      </c>
      <c r="BA4" s="88"/>
      <c r="BD4" s="13" t="s">
        <v>323</v>
      </c>
      <c r="BE4" s="88" t="str">
        <f>IF(Test!B3="Recipe 1",AY4,IF(Test!B3="Recipe 2",AY12,IF(Test!B3="Recipe 3",AY20,"")))</f>
        <v>Longevity</v>
      </c>
      <c r="BF4" s="88">
        <f>IF(Test!B3="Recipe 1",AZ4,IF(Test!B3="Recipe 2",AZ12,IF(Test!B3="Recipe 3",AZ20,"")))</f>
        <v>216</v>
      </c>
      <c r="BG4" s="88" t="str">
        <f>Test!E17</f>
        <v>Redveil Fern</v>
      </c>
      <c r="BH4" s="88">
        <f t="array" ref="BH4">IFNA(INDEX(Herbs!$A:$A,MATCH(BG4,Herbs!$B:$B,0)),"")</f>
        <v>2</v>
      </c>
      <c r="BI4" s="88">
        <f t="shared" si="1"/>
        <v>0</v>
      </c>
      <c r="BJ4" s="13">
        <f t="shared" si="2"/>
        <v>3</v>
      </c>
      <c r="BK4" s="13">
        <f t="shared" si="3"/>
        <v>0</v>
      </c>
      <c r="BL4" s="88" t="str">
        <f t="array" ref="BL4">IFNA(INDEX(Herbs!$G:$G,MATCH(BG4,Herbs!$B:$B,0)),"")</f>
        <v>Balanced</v>
      </c>
      <c r="BM4" s="88">
        <f>IF($BG$4&lt;&gt;"",IF($BE$4&lt;&gt;"",IF(AND($BE$5="",$BG$5&lt;&gt;""),IF($BE$8&gt;$BF$4/2,ROUNDUP($BF$4/2),0),IF($BE$8&gt;=$BF$4,ROUNDUP($BF$4),0)),0),0)</f>
        <v>0</v>
      </c>
      <c r="BN4" s="88">
        <f>IF($BG$4&lt;&gt;"",IF($BE$4&lt;&gt;"",IF(AND($BE$5="",$BG$5&lt;&gt;""),IF($BE$8&gt;$BF$4/(3*2),ROUNDUP($BF$4/(3*2)),0),IF($BE$8&gt;=$BF$4/3,ROUNDUP($BF$4/3),0)),0),0)</f>
        <v>0</v>
      </c>
      <c r="BO4" s="88">
        <f>IF($BG$4&lt;&gt;"",IF($BE$4&lt;&gt;"",IF(AND($BE$5="",$BG$5&lt;&gt;""),IF($BE$8&gt;$BF$4/(9*2),ROUNDUP($BF$4/(9*2)),0),IF($BE$8&gt;=$BF$4/9,ROUNDUP($BF$4/9),0)),0),0)</f>
        <v>0</v>
      </c>
      <c r="BP4" s="88">
        <f>IF($BG$4&lt;&gt;"",IF($BE$4&lt;&gt;"",IF(AND($BE$5="",$BG$5&lt;&gt;""),IF($BE$8&gt;$BF$4/(36*2),ROUNDUP($BF$4/(36*2)),0),IF($BE$8&gt;=$BF$4/36,ROUNDUP($BF$4/36),0)),0),0)</f>
        <v>6</v>
      </c>
      <c r="BQ4" s="88">
        <f>IF($BG$4&lt;&gt;"",IF($BE$4&lt;&gt;"",IF(AND($BE$5="",$BG$5&lt;&gt;""),IF($BE$8&gt;$BF$4/(180*2),ROUNDUP($BF$4/(180*2)),0),IF($BE$8&gt;=$BF$4/180,ROUNDUP($BF$4/180),0)),0),0)</f>
        <v>2</v>
      </c>
      <c r="BR4" s="88">
        <f>IF($BG$4&lt;&gt;"",IF($BE$4&lt;&gt;"",IF(AND($BE$5="",$BG$5&lt;&gt;""),IF($BE$8&gt;$BF$4/(1080*2),ROUNDUP($BF$4/(1080*2)),0),IF($BE$8&gt;=$BF$4/1080,ROUNDUP($BF$4/1080),0)),0),0)</f>
        <v>1</v>
      </c>
    </row>
    <row r="5">
      <c r="A5" s="200" t="s">
        <v>91</v>
      </c>
      <c r="D5" s="13" t="s">
        <v>41</v>
      </c>
      <c r="E5" s="13" t="s">
        <v>56</v>
      </c>
      <c r="F5" s="13" t="s">
        <v>71</v>
      </c>
      <c r="H5" s="13" t="s">
        <v>97</v>
      </c>
      <c r="L5" s="13" t="s">
        <v>122</v>
      </c>
      <c r="M5" s="13" t="s">
        <v>156</v>
      </c>
      <c r="N5" s="13" t="s">
        <v>172</v>
      </c>
      <c r="O5" s="13" t="s">
        <v>205</v>
      </c>
      <c r="P5" s="13" t="s">
        <v>222</v>
      </c>
      <c r="Q5" s="13" t="s">
        <v>233</v>
      </c>
      <c r="S5" s="13" t="s">
        <v>251</v>
      </c>
      <c r="T5" s="13" t="s">
        <v>262</v>
      </c>
      <c r="U5" s="13" t="s">
        <v>271</v>
      </c>
      <c r="V5" s="13" t="s">
        <v>281</v>
      </c>
      <c r="W5" s="13" t="s">
        <v>292</v>
      </c>
      <c r="X5" s="13" t="s">
        <v>301</v>
      </c>
      <c r="Y5" s="13" t="s">
        <v>310</v>
      </c>
      <c r="AB5" s="201"/>
      <c r="AU5" s="202"/>
      <c r="AX5" s="88" t="s">
        <v>325</v>
      </c>
      <c r="AY5" s="88" t="s">
        <v>1015</v>
      </c>
      <c r="AZ5" s="88" t="s">
        <v>1015</v>
      </c>
      <c r="BA5" s="88"/>
      <c r="BD5" s="13" t="s">
        <v>325</v>
      </c>
      <c r="BE5" s="88" t="str">
        <f>IF(Test!B3="Recipe 1",AY5,IF(Test!B3="Recipe 2",AY13,IF(Test!B3="Recipe 3",AY21,"")))</f>
        <v/>
      </c>
      <c r="BF5" s="88" t="str">
        <f>IF(Test!B3="Recipe 1",AZ5,IF(Test!B3="Recipe 2",AZ13,IF(Test!B3="Recipe 3",AZ21,"")))</f>
        <v/>
      </c>
      <c r="BG5" s="88" t="str">
        <f>Test!E18</f>
        <v/>
      </c>
      <c r="BH5" s="88" t="str">
        <f t="array" ref="BH5">IFNA(INDEX(Herbs!$A:$A,MATCH(BG5,Herbs!$B:$B,0)),"")</f>
        <v/>
      </c>
      <c r="BI5" s="88" t="str">
        <f t="shared" si="1"/>
        <v/>
      </c>
      <c r="BJ5" s="13" t="str">
        <f t="shared" si="2"/>
        <v/>
      </c>
      <c r="BK5" s="13">
        <f t="shared" si="3"/>
        <v>0</v>
      </c>
      <c r="BL5" s="88" t="str">
        <f t="array" ref="BL5">IFNA(INDEX(Herbs!$G:$G,MATCH(BG5,Herbs!$B:$B,0)),"")</f>
        <v/>
      </c>
      <c r="BM5" s="88">
        <f>IF($BG$5&lt;&gt;"",IF($BE$5&lt;&gt;"",IF($BE$8&gt;=$BF$5,ROUNDUP($BF$5),0),IF($BE$4="",0,IF($BG$4&lt;&gt;"",IF($BE$8&gt;$BF$4/2,ROUNDUP($BF$4/2),0),IF($BE$8&gt;$BF$4,ROUNDUP($BF$4),0)))),0)</f>
        <v>0</v>
      </c>
      <c r="BN5" s="88">
        <f>IF($BG$5&lt;&gt;"",IF($BE$5&lt;&gt;"",IF($BE$8&gt;=$BF$5/3,ROUNDUP($BF$5/3),0),IF($BE$4="",0,IF($BG$4&lt;&gt;"",IF($BE$8&gt;$BF$4/(3*2),ROUNDUP($BF$4/(3*2)),0),IF($BE$8&gt;$BF$4/3,ROUNDUP($BF$4/3),0)))),0)</f>
        <v>0</v>
      </c>
      <c r="BO5" s="88">
        <f>IF($BG$5&lt;&gt;"",IF($BE$5&lt;&gt;"",IF($BE$8&gt;=$BF$5/9,ROUNDUP($BF$5/9),0),IF($BE$4="",0,IF($BG$4&lt;&gt;"",IF($BE$8&gt;$BF$4/(9*2),ROUNDUP($BF$4/(9*2)),0),IF($BE$8&gt;$BF$4/9,ROUNDUP($BF$4/9),0)))),0)</f>
        <v>0</v>
      </c>
      <c r="BP5" s="88">
        <f>IF($BG$5&lt;&gt;"",IF($BE$5&lt;&gt;"",IF($BE$8&gt;=$BF$5/36,ROUNDUP($BF$5/36),0),IF($BE$4="",0,IF($BG$4&lt;&gt;"",IF($BE$8&gt;$BF$4/(36*2),ROUNDUP($BF$4/(36*2)),0),IF($BE$8&gt;$BF$4/36,ROUNDUP($BF$4/36),0)))),0)</f>
        <v>0</v>
      </c>
      <c r="BQ5" s="88">
        <f>IF($BG$5&lt;&gt;"",IF($BE$5&lt;&gt;"",IF($BE$8&gt;=$BF$5/180,ROUNDUP($BF$5/180),0),IF($BE$4="",0,IF($BG$4&lt;&gt;"",IF($BE$8&gt;$BF$4/(180*2),ROUNDUP($BF$4/(180*2)),0),IF($BE$8&gt;$BF$4/180,ROUNDUP($BF$4/180),0)))),0)</f>
        <v>0</v>
      </c>
      <c r="BR5" s="88">
        <f>IF($BG$5&lt;&gt;"",IF($BE$5&lt;&gt;"",IF($BE$8&gt;=$BF$5/1080,ROUNDUP($BF$5/1080),0),IF($BE$4="",0,IF($BG$4&lt;&gt;"",IF($BE$8&gt;$BF$4/(1080*2),ROUNDUP($BF$4/(1080*2)),0),IF($BE$8&gt;$BF$4/1080,ROUNDUP($BF$4/1080),0)))),0)</f>
        <v>0</v>
      </c>
    </row>
    <row r="6">
      <c r="A6" s="200" t="s">
        <v>102</v>
      </c>
      <c r="D6" s="13" t="s">
        <v>43</v>
      </c>
      <c r="E6" s="13" t="s">
        <v>58</v>
      </c>
      <c r="F6" s="13" t="s">
        <v>73</v>
      </c>
      <c r="H6" s="13" t="s">
        <v>99</v>
      </c>
      <c r="L6" s="13" t="s">
        <v>124</v>
      </c>
      <c r="M6" s="13" t="s">
        <v>158</v>
      </c>
      <c r="N6" s="13" t="s">
        <v>174</v>
      </c>
      <c r="O6" s="13" t="s">
        <v>207</v>
      </c>
      <c r="P6" s="13" t="s">
        <v>224</v>
      </c>
      <c r="Q6" s="13" t="s">
        <v>235</v>
      </c>
      <c r="S6" s="13" t="s">
        <v>253</v>
      </c>
      <c r="V6" s="13" t="s">
        <v>283</v>
      </c>
      <c r="AB6" s="201"/>
      <c r="AU6" s="202"/>
      <c r="AX6" s="88" t="s">
        <v>326</v>
      </c>
      <c r="AY6" s="88" t="s">
        <v>444</v>
      </c>
      <c r="AZ6" s="88">
        <v>9.0</v>
      </c>
      <c r="BA6" s="88"/>
      <c r="BD6" s="13" t="s">
        <v>326</v>
      </c>
      <c r="BE6" s="88" t="str">
        <f>SWITCH(IF(BE7&lt;0,-1,IF(BE7=0,0,IF(BE7&gt;0,1,""))),-1,"Heat",0,"Balanced",1,"Cold")</f>
        <v>Heat</v>
      </c>
      <c r="BF6" s="88">
        <f>IF(Test!B3="Recipe 1",AZ6,IF(Test!B3="Recipe 2",AZ14,IF(Test!B3="Recipe 3",AZ22,"")))</f>
        <v>9</v>
      </c>
      <c r="BG6" s="88" t="str">
        <f>Test!E19</f>
        <v>Viperspit Berry</v>
      </c>
      <c r="BH6" s="88">
        <f t="array" ref="BH6">IFNA(INDEX(Herbs!$A:$A,MATCH(BG6,Herbs!$B:$B,0)),"")</f>
        <v>2</v>
      </c>
      <c r="BI6" s="88">
        <f t="shared" si="1"/>
        <v>3</v>
      </c>
      <c r="BJ6" s="13">
        <f t="shared" si="2"/>
        <v>3</v>
      </c>
      <c r="BK6" s="13">
        <f t="shared" si="3"/>
        <v>9</v>
      </c>
      <c r="BL6" s="13" t="str">
        <f t="array" ref="BL6">IFNA(INDEX(Herbs!$G:$G,MATCH(BG6,Herbs!$B:$B,0)),"")</f>
        <v>Heat</v>
      </c>
      <c r="BM6" s="88">
        <f>IF(BG6="",0,IF(BE6&lt;&gt;"",IF($BE$8&gt;=BF6,BF6,0),IF($BE$8&gt;BF6/2,ROUNDUP(BF6/2),0)))</f>
        <v>9</v>
      </c>
      <c r="BN6" s="88">
        <f>IF(BG6="",0,IF(BE6&lt;&gt;"",IF($BE$8&gt;=BF6/3,ROUNDUP(BF6/3),0),IF($BE$8&gt;=BF6/(3*2),ROUNDUP(BF6/(3*2)),0)))</f>
        <v>3</v>
      </c>
      <c r="BO6" s="88">
        <f>IF(BG6="",0,IF(BE6&lt;&gt;"",IF($BE$8&gt;=BF6/9,ROUNDUP(BF6/9),0),IF($BE$8&gt;=BF6/(9*2),ROUNDUP(BF6/(9*2)),0)))</f>
        <v>1</v>
      </c>
      <c r="BP6" s="88">
        <f>IF(BG6="",0,IF(BE6&lt;&gt;"",IF($BE$8&gt;=BF6/36,ROUNDUP(BF6/36),0),IF($BE$8&gt;=BF6/(36*2),ROUNDUP(BF6/(36*2)),0)))</f>
        <v>1</v>
      </c>
      <c r="BQ6" s="88">
        <f>IF(BG6="",0,IF(BE6&lt;&gt;"",IF($BE$8&gt;=BF6/180,ROUNDUP(BF6/180),0),IF($BE$8&gt;=BF6/(180*2),ROUNDUP(BF6/(180*2)),0)))</f>
        <v>1</v>
      </c>
      <c r="BR6" s="88">
        <f>IF(BG6="",0,IF(BE6&lt;&gt;"",IF($BE$8&gt;=BF6/1080,ROUNDUP(BF6/1080),0),IF($BE$8&gt;=BF6/(1080*2),ROUNDUP(BF6/(1080*2)),0)))</f>
        <v>1</v>
      </c>
    </row>
    <row r="7">
      <c r="A7" s="200" t="s">
        <v>107</v>
      </c>
      <c r="D7" s="13" t="s">
        <v>45</v>
      </c>
      <c r="E7" s="13" t="s">
        <v>60</v>
      </c>
      <c r="F7" s="13" t="s">
        <v>75</v>
      </c>
      <c r="L7" s="13" t="s">
        <v>126</v>
      </c>
      <c r="M7" s="13" t="s">
        <v>160</v>
      </c>
      <c r="N7" s="13" t="s">
        <v>176</v>
      </c>
      <c r="O7" s="13" t="s">
        <v>209</v>
      </c>
      <c r="Q7" s="13" t="s">
        <v>237</v>
      </c>
      <c r="AB7" s="201"/>
      <c r="AU7" s="202"/>
      <c r="BD7" s="13" t="s">
        <v>1016</v>
      </c>
      <c r="BE7" s="88">
        <f t="array" ref="BE7">SUM(IF(BL2:BL5="Cold",-1,IF(BL2:BL5="Balanced",0,IF(BL2:BL5="Heat",1,0))))</f>
        <v>-2</v>
      </c>
    </row>
    <row r="8">
      <c r="A8" s="200" t="s">
        <v>110</v>
      </c>
      <c r="D8" s="13" t="s">
        <v>47</v>
      </c>
      <c r="E8" s="13" t="s">
        <v>62</v>
      </c>
      <c r="F8" s="13" t="s">
        <v>77</v>
      </c>
      <c r="L8" s="13" t="s">
        <v>128</v>
      </c>
      <c r="M8" s="13" t="s">
        <v>162</v>
      </c>
      <c r="N8" s="13" t="s">
        <v>178</v>
      </c>
      <c r="O8" s="13" t="s">
        <v>211</v>
      </c>
      <c r="AB8" s="201"/>
      <c r="AU8" s="202"/>
      <c r="BD8" s="13" t="s">
        <v>1017</v>
      </c>
      <c r="BE8" s="13">
        <v>13.0</v>
      </c>
    </row>
    <row r="9">
      <c r="A9" s="200" t="s">
        <v>115</v>
      </c>
      <c r="F9" s="13" t="s">
        <v>79</v>
      </c>
      <c r="L9" s="13" t="s">
        <v>130</v>
      </c>
      <c r="N9" s="13" t="s">
        <v>180</v>
      </c>
      <c r="O9" s="13" t="s">
        <v>213</v>
      </c>
      <c r="AB9" s="201"/>
      <c r="AU9" s="202"/>
      <c r="AX9" s="88"/>
      <c r="AY9" s="88" t="s">
        <v>319</v>
      </c>
      <c r="AZ9" s="88" t="s">
        <v>318</v>
      </c>
      <c r="BA9" s="88"/>
      <c r="BD9" s="13">
        <f>SWITCH(Test!$B$4,"T1",9,"T2",10,"T3",11,"T4",12,"T5",13,"T6",14,"")</f>
        <v>13</v>
      </c>
    </row>
    <row r="10">
      <c r="A10" s="200" t="s">
        <v>150</v>
      </c>
      <c r="F10" s="13" t="s">
        <v>81</v>
      </c>
      <c r="L10" s="13" t="s">
        <v>132</v>
      </c>
      <c r="N10" s="13" t="s">
        <v>182</v>
      </c>
      <c r="AB10" s="201"/>
      <c r="AU10" s="202"/>
      <c r="AX10" s="88" t="s">
        <v>320</v>
      </c>
      <c r="AY10" s="88" t="s">
        <v>1015</v>
      </c>
      <c r="AZ10" s="88" t="s">
        <v>1015</v>
      </c>
      <c r="BA10" s="88"/>
    </row>
    <row r="11">
      <c r="A11" s="200" t="s">
        <v>166</v>
      </c>
      <c r="F11" s="13" t="s">
        <v>83</v>
      </c>
      <c r="L11" s="13" t="s">
        <v>134</v>
      </c>
      <c r="N11" s="13" t="s">
        <v>184</v>
      </c>
      <c r="AB11" s="201"/>
      <c r="AU11" s="202"/>
      <c r="AX11" s="88" t="s">
        <v>322</v>
      </c>
      <c r="AY11" s="88" t="s">
        <v>1015</v>
      </c>
      <c r="AZ11" s="88" t="s">
        <v>1015</v>
      </c>
      <c r="BA11" s="88"/>
    </row>
    <row r="12">
      <c r="A12" s="200" t="s">
        <v>199</v>
      </c>
      <c r="L12" s="13" t="s">
        <v>136</v>
      </c>
      <c r="N12" s="13" t="s">
        <v>186</v>
      </c>
      <c r="AB12" s="201"/>
      <c r="AU12" s="202"/>
      <c r="AX12" s="88" t="s">
        <v>323</v>
      </c>
      <c r="AY12" s="88" t="s">
        <v>1015</v>
      </c>
      <c r="AZ12" s="88" t="s">
        <v>1015</v>
      </c>
      <c r="BA12" s="88"/>
    </row>
    <row r="13">
      <c r="A13" s="200" t="s">
        <v>216</v>
      </c>
      <c r="L13" s="13" t="s">
        <v>138</v>
      </c>
      <c r="N13" s="13" t="s">
        <v>188</v>
      </c>
      <c r="AB13" s="201"/>
      <c r="AU13" s="202"/>
      <c r="AX13" s="88" t="s">
        <v>325</v>
      </c>
      <c r="AY13" s="88" t="s">
        <v>1015</v>
      </c>
      <c r="AZ13" s="88" t="s">
        <v>1015</v>
      </c>
      <c r="BA13" s="88"/>
    </row>
    <row r="14">
      <c r="A14" s="200" t="s">
        <v>227</v>
      </c>
      <c r="L14" s="13" t="s">
        <v>140</v>
      </c>
      <c r="N14" s="13" t="s">
        <v>190</v>
      </c>
      <c r="AB14" s="201"/>
      <c r="AU14" s="202"/>
      <c r="AX14" s="88" t="s">
        <v>326</v>
      </c>
      <c r="AY14" s="88" t="s">
        <v>1015</v>
      </c>
      <c r="AZ14" s="88" t="s">
        <v>1015</v>
      </c>
      <c r="BA14" s="88"/>
    </row>
    <row r="15">
      <c r="A15" s="200" t="s">
        <v>240</v>
      </c>
      <c r="L15" s="13" t="s">
        <v>142</v>
      </c>
      <c r="N15" s="13" t="s">
        <v>192</v>
      </c>
      <c r="AB15" s="201"/>
      <c r="AU15" s="202"/>
    </row>
    <row r="16">
      <c r="A16" s="200" t="s">
        <v>245</v>
      </c>
      <c r="L16" s="13" t="s">
        <v>144</v>
      </c>
      <c r="N16" s="13" t="s">
        <v>194</v>
      </c>
      <c r="AB16" s="201"/>
      <c r="AU16" s="202"/>
    </row>
    <row r="17">
      <c r="A17" s="200" t="s">
        <v>256</v>
      </c>
      <c r="L17" s="13" t="s">
        <v>147</v>
      </c>
      <c r="N17" s="13" t="s">
        <v>196</v>
      </c>
      <c r="AB17" s="201"/>
      <c r="AU17" s="202"/>
      <c r="AX17" s="88"/>
      <c r="AY17" s="88" t="s">
        <v>319</v>
      </c>
      <c r="AZ17" s="88" t="s">
        <v>318</v>
      </c>
      <c r="BA17" s="88"/>
    </row>
    <row r="18">
      <c r="A18" s="200" t="s">
        <v>265</v>
      </c>
      <c r="AB18" s="201"/>
      <c r="AU18" s="202"/>
      <c r="AX18" s="88" t="s">
        <v>320</v>
      </c>
      <c r="AY18" s="88" t="s">
        <v>1015</v>
      </c>
      <c r="AZ18" s="88" t="s">
        <v>1015</v>
      </c>
      <c r="BA18" s="88"/>
    </row>
    <row r="19">
      <c r="A19" s="200" t="s">
        <v>275</v>
      </c>
      <c r="AB19" s="201"/>
      <c r="AU19" s="202"/>
      <c r="AX19" s="88" t="s">
        <v>322</v>
      </c>
      <c r="AY19" s="88" t="s">
        <v>1015</v>
      </c>
      <c r="AZ19" s="88" t="s">
        <v>1015</v>
      </c>
      <c r="BA19" s="88"/>
    </row>
    <row r="20">
      <c r="A20" s="200" t="s">
        <v>286</v>
      </c>
      <c r="AB20" s="201"/>
      <c r="AU20" s="202"/>
      <c r="AX20" s="88" t="s">
        <v>323</v>
      </c>
      <c r="AY20" s="88" t="s">
        <v>1015</v>
      </c>
      <c r="AZ20" s="88" t="s">
        <v>1015</v>
      </c>
      <c r="BA20" s="88"/>
    </row>
    <row r="21">
      <c r="A21" s="200" t="s">
        <v>295</v>
      </c>
      <c r="AB21" s="201"/>
      <c r="AU21" s="202"/>
      <c r="AX21" s="88" t="s">
        <v>325</v>
      </c>
      <c r="AY21" s="88" t="s">
        <v>1015</v>
      </c>
      <c r="AZ21" s="88" t="s">
        <v>1015</v>
      </c>
      <c r="BA21" s="88"/>
    </row>
    <row r="22">
      <c r="A22" s="200" t="s">
        <v>304</v>
      </c>
      <c r="D22" s="88" t="str">
        <f>IFERROR(__xludf.DUMMYFUNCTION("ARRAYFORMULA(IF(Elixirs!C22=""Type"",TRANSPOSE(UNIQUE(Elixirs!C23:C1000)),""""))"),"")</f>
        <v/>
      </c>
      <c r="AB22" s="201"/>
      <c r="AU22" s="202"/>
      <c r="AX22" s="88" t="s">
        <v>326</v>
      </c>
      <c r="AY22" s="88" t="s">
        <v>1015</v>
      </c>
      <c r="AZ22" s="88" t="s">
        <v>1015</v>
      </c>
      <c r="BA22" s="88"/>
    </row>
    <row r="23">
      <c r="AB23" s="201"/>
      <c r="AU23" s="202"/>
    </row>
    <row r="24">
      <c r="AB24" s="201"/>
      <c r="AU24" s="202"/>
    </row>
    <row r="25">
      <c r="AB25" s="201"/>
      <c r="AU25" s="202"/>
    </row>
    <row r="26">
      <c r="AB26" s="201"/>
      <c r="AU26" s="202"/>
    </row>
    <row r="27">
      <c r="AB27" s="201"/>
      <c r="AU27" s="202"/>
    </row>
    <row r="28">
      <c r="AB28" s="201"/>
      <c r="AU28" s="202"/>
    </row>
    <row r="29">
      <c r="AB29" s="201"/>
      <c r="AU29" s="202"/>
    </row>
    <row r="30">
      <c r="AB30" s="201"/>
      <c r="AU30" s="202"/>
    </row>
    <row r="31">
      <c r="AB31" s="201"/>
      <c r="AU31" s="202"/>
    </row>
    <row r="32">
      <c r="AB32" s="201"/>
      <c r="AU32" s="202"/>
    </row>
    <row r="33">
      <c r="AB33" s="201"/>
      <c r="AU33" s="202"/>
    </row>
    <row r="34">
      <c r="AB34" s="201"/>
      <c r="AU34" s="202"/>
    </row>
    <row r="35">
      <c r="AB35" s="201"/>
      <c r="AU35" s="202"/>
    </row>
    <row r="36">
      <c r="AB36" s="201"/>
      <c r="AU36" s="202"/>
    </row>
    <row r="37">
      <c r="AB37" s="201"/>
      <c r="AU37" s="202"/>
    </row>
    <row r="38">
      <c r="AB38" s="201"/>
      <c r="AU38" s="202"/>
    </row>
    <row r="39">
      <c r="AB39" s="201"/>
      <c r="AU39" s="202"/>
    </row>
    <row r="40">
      <c r="AB40" s="201"/>
      <c r="AU40" s="202"/>
    </row>
    <row r="41">
      <c r="AB41" s="201"/>
      <c r="AU41" s="202"/>
    </row>
    <row r="42">
      <c r="AB42" s="201"/>
      <c r="AU42" s="202"/>
    </row>
    <row r="43">
      <c r="AB43" s="201"/>
      <c r="AU43" s="202"/>
    </row>
    <row r="44">
      <c r="AB44" s="201"/>
      <c r="AU44" s="202"/>
    </row>
    <row r="45">
      <c r="AB45" s="201"/>
      <c r="AU45" s="202"/>
    </row>
    <row r="46">
      <c r="AB46" s="201"/>
      <c r="AU46" s="202"/>
    </row>
    <row r="47">
      <c r="AB47" s="201"/>
      <c r="AU47" s="202"/>
    </row>
    <row r="48">
      <c r="AB48" s="201"/>
      <c r="AU48" s="202"/>
    </row>
    <row r="49">
      <c r="AB49" s="201"/>
      <c r="AU49" s="202"/>
    </row>
    <row r="50">
      <c r="AB50" s="201"/>
      <c r="AU50" s="202"/>
    </row>
    <row r="51">
      <c r="AB51" s="201"/>
      <c r="AU51" s="202"/>
    </row>
    <row r="52">
      <c r="AB52" s="201"/>
      <c r="AU52" s="202"/>
    </row>
    <row r="53">
      <c r="AB53" s="201"/>
      <c r="AU53" s="202"/>
    </row>
    <row r="54">
      <c r="AB54" s="201"/>
      <c r="AU54" s="202"/>
    </row>
    <row r="55">
      <c r="AB55" s="201"/>
      <c r="AU55" s="202"/>
    </row>
    <row r="56">
      <c r="AB56" s="201"/>
      <c r="AU56" s="202"/>
    </row>
    <row r="57">
      <c r="AB57" s="201"/>
      <c r="AU57" s="202"/>
    </row>
    <row r="58">
      <c r="AB58" s="201"/>
      <c r="AU58" s="202"/>
    </row>
    <row r="59">
      <c r="AB59" s="201"/>
      <c r="AU59" s="202"/>
    </row>
    <row r="60">
      <c r="AB60" s="201"/>
      <c r="AU60" s="202"/>
    </row>
    <row r="61">
      <c r="AB61" s="201"/>
      <c r="AU61" s="202"/>
    </row>
    <row r="62">
      <c r="AB62" s="201"/>
      <c r="AU62" s="202"/>
    </row>
    <row r="63">
      <c r="AB63" s="201"/>
      <c r="AU63" s="202"/>
    </row>
    <row r="64">
      <c r="AB64" s="201"/>
      <c r="AU64" s="202"/>
    </row>
    <row r="65">
      <c r="AB65" s="201"/>
      <c r="AU65" s="202"/>
    </row>
    <row r="66">
      <c r="AB66" s="201"/>
      <c r="AU66" s="202"/>
    </row>
    <row r="67">
      <c r="AB67" s="201"/>
      <c r="AU67" s="202"/>
    </row>
    <row r="68">
      <c r="AB68" s="201"/>
      <c r="AU68" s="202"/>
    </row>
    <row r="69">
      <c r="AB69" s="201"/>
      <c r="AU69" s="202"/>
    </row>
    <row r="70">
      <c r="AB70" s="201"/>
      <c r="AU70" s="202"/>
    </row>
    <row r="71">
      <c r="AB71" s="201"/>
      <c r="AU71" s="202"/>
    </row>
    <row r="72">
      <c r="AB72" s="201"/>
      <c r="AU72" s="202"/>
    </row>
    <row r="73">
      <c r="AB73" s="201"/>
      <c r="AU73" s="202"/>
    </row>
    <row r="74">
      <c r="AB74" s="201"/>
      <c r="AU74" s="202"/>
    </row>
    <row r="75">
      <c r="AB75" s="201"/>
      <c r="AU75" s="202"/>
    </row>
    <row r="76">
      <c r="AB76" s="201"/>
      <c r="AU76" s="202"/>
    </row>
    <row r="77">
      <c r="AB77" s="201"/>
      <c r="AU77" s="202"/>
    </row>
    <row r="78">
      <c r="AB78" s="201"/>
      <c r="AU78" s="202"/>
    </row>
    <row r="79">
      <c r="AB79" s="201"/>
      <c r="AU79" s="202"/>
    </row>
    <row r="80">
      <c r="AB80" s="201"/>
      <c r="AU80" s="202"/>
    </row>
    <row r="81">
      <c r="AB81" s="201"/>
      <c r="AU81" s="202"/>
    </row>
    <row r="82">
      <c r="AB82" s="201"/>
      <c r="AU82" s="202"/>
    </row>
    <row r="83">
      <c r="AB83" s="201"/>
      <c r="AU83" s="202"/>
    </row>
    <row r="84">
      <c r="AB84" s="201"/>
      <c r="AU84" s="202"/>
    </row>
    <row r="85">
      <c r="AB85" s="201"/>
      <c r="AU85" s="202"/>
    </row>
    <row r="86">
      <c r="AB86" s="201"/>
      <c r="AU86" s="202"/>
    </row>
    <row r="87">
      <c r="AB87" s="201"/>
      <c r="AU87" s="202"/>
    </row>
    <row r="88">
      <c r="AB88" s="201"/>
      <c r="AU88" s="202"/>
    </row>
    <row r="89">
      <c r="AB89" s="201"/>
      <c r="AU89" s="202"/>
    </row>
    <row r="90">
      <c r="AB90" s="201"/>
      <c r="AU90" s="202"/>
    </row>
    <row r="91">
      <c r="AB91" s="201"/>
      <c r="AU91" s="202"/>
    </row>
    <row r="92">
      <c r="AB92" s="201"/>
      <c r="AU92" s="202"/>
    </row>
    <row r="93">
      <c r="AB93" s="201"/>
      <c r="AU93" s="202"/>
    </row>
    <row r="94">
      <c r="AB94" s="201"/>
      <c r="AU94" s="202"/>
    </row>
    <row r="95">
      <c r="AB95" s="201"/>
      <c r="AU95" s="202"/>
    </row>
    <row r="96">
      <c r="AB96" s="201"/>
      <c r="AU96" s="202"/>
    </row>
    <row r="97">
      <c r="AB97" s="201"/>
      <c r="AU97" s="202"/>
    </row>
    <row r="98">
      <c r="AB98" s="201"/>
      <c r="AU98" s="202"/>
    </row>
    <row r="99">
      <c r="AB99" s="201"/>
      <c r="AU99" s="202"/>
    </row>
    <row r="100">
      <c r="AB100" s="201"/>
      <c r="AU100" s="202"/>
    </row>
    <row r="101">
      <c r="AB101" s="201"/>
      <c r="AU101" s="202"/>
    </row>
    <row r="102">
      <c r="AB102" s="201"/>
      <c r="AU102" s="202"/>
    </row>
    <row r="103">
      <c r="AB103" s="201"/>
      <c r="AU103" s="202"/>
    </row>
    <row r="104">
      <c r="AB104" s="201"/>
      <c r="AU104" s="202"/>
    </row>
    <row r="105">
      <c r="AB105" s="201"/>
      <c r="AU105" s="202"/>
    </row>
    <row r="106">
      <c r="AB106" s="201"/>
      <c r="AU106" s="202"/>
    </row>
    <row r="107">
      <c r="AB107" s="201"/>
      <c r="AU107" s="202"/>
    </row>
    <row r="108">
      <c r="AB108" s="201"/>
      <c r="AU108" s="202"/>
    </row>
    <row r="109">
      <c r="AB109" s="201"/>
      <c r="AU109" s="202"/>
    </row>
    <row r="110">
      <c r="AB110" s="201"/>
      <c r="AU110" s="202"/>
    </row>
    <row r="111">
      <c r="AB111" s="201"/>
      <c r="AU111" s="202"/>
    </row>
    <row r="112">
      <c r="AB112" s="201"/>
      <c r="AU112" s="202"/>
    </row>
    <row r="113">
      <c r="AB113" s="201"/>
      <c r="AU113" s="202"/>
    </row>
    <row r="114">
      <c r="AB114" s="201"/>
      <c r="AU114" s="202"/>
    </row>
    <row r="115">
      <c r="AB115" s="201"/>
      <c r="AU115" s="202"/>
    </row>
    <row r="116">
      <c r="AB116" s="201"/>
      <c r="AU116" s="202"/>
    </row>
    <row r="117">
      <c r="AB117" s="201"/>
      <c r="AU117" s="202"/>
    </row>
    <row r="118">
      <c r="AB118" s="201"/>
      <c r="AU118" s="202"/>
    </row>
    <row r="119">
      <c r="AB119" s="201"/>
      <c r="AU119" s="202"/>
    </row>
    <row r="120">
      <c r="AB120" s="201"/>
      <c r="AU120" s="202"/>
    </row>
    <row r="121">
      <c r="AB121" s="201"/>
      <c r="AU121" s="202"/>
    </row>
    <row r="122">
      <c r="AB122" s="201"/>
      <c r="AU122" s="202"/>
    </row>
    <row r="123">
      <c r="AB123" s="201"/>
      <c r="AU123" s="202"/>
    </row>
    <row r="124">
      <c r="AB124" s="201"/>
      <c r="AU124" s="202"/>
    </row>
    <row r="125">
      <c r="AB125" s="201"/>
      <c r="AU125" s="202"/>
    </row>
    <row r="126">
      <c r="AB126" s="201"/>
      <c r="AU126" s="202"/>
    </row>
    <row r="127">
      <c r="AB127" s="201"/>
      <c r="AU127" s="202"/>
    </row>
    <row r="128">
      <c r="AB128" s="201"/>
      <c r="AU128" s="202"/>
    </row>
    <row r="129">
      <c r="AB129" s="201"/>
      <c r="AU129" s="202"/>
    </row>
    <row r="130">
      <c r="AB130" s="201"/>
      <c r="AU130" s="202"/>
    </row>
    <row r="131">
      <c r="AB131" s="201"/>
      <c r="AU131" s="202"/>
    </row>
    <row r="132">
      <c r="AB132" s="201"/>
      <c r="AU132" s="202"/>
    </row>
    <row r="133">
      <c r="AB133" s="201"/>
      <c r="AU133" s="202"/>
    </row>
    <row r="134">
      <c r="AB134" s="201"/>
      <c r="AU134" s="202"/>
    </row>
    <row r="135">
      <c r="AB135" s="201"/>
      <c r="AU135" s="202"/>
    </row>
    <row r="136">
      <c r="AB136" s="201"/>
      <c r="AU136" s="202"/>
    </row>
    <row r="137">
      <c r="AB137" s="201"/>
      <c r="AU137" s="202"/>
    </row>
    <row r="138">
      <c r="AB138" s="201"/>
      <c r="AU138" s="202"/>
    </row>
    <row r="139">
      <c r="AB139" s="201"/>
      <c r="AU139" s="202"/>
    </row>
    <row r="140">
      <c r="AB140" s="201"/>
      <c r="AU140" s="202"/>
    </row>
    <row r="141">
      <c r="AB141" s="201"/>
      <c r="AU141" s="202"/>
    </row>
    <row r="142">
      <c r="AB142" s="201"/>
      <c r="AU142" s="202"/>
    </row>
    <row r="143">
      <c r="AB143" s="201"/>
      <c r="AU143" s="202"/>
    </row>
    <row r="144">
      <c r="AB144" s="201"/>
      <c r="AU144" s="202"/>
    </row>
    <row r="145">
      <c r="AB145" s="201"/>
      <c r="AU145" s="202"/>
    </row>
    <row r="146">
      <c r="AB146" s="201"/>
      <c r="AU146" s="202"/>
    </row>
    <row r="147">
      <c r="AB147" s="201"/>
      <c r="AU147" s="202"/>
    </row>
    <row r="148">
      <c r="AB148" s="201"/>
      <c r="AU148" s="202"/>
    </row>
    <row r="149">
      <c r="AB149" s="201"/>
      <c r="AU149" s="202"/>
    </row>
    <row r="150">
      <c r="AB150" s="201"/>
      <c r="AU150" s="202"/>
    </row>
    <row r="151">
      <c r="AB151" s="201"/>
      <c r="AU151" s="202"/>
    </row>
    <row r="152">
      <c r="AB152" s="201"/>
      <c r="AU152" s="202"/>
    </row>
    <row r="153">
      <c r="AB153" s="201"/>
      <c r="AU153" s="202"/>
    </row>
    <row r="154">
      <c r="AB154" s="201"/>
      <c r="AU154" s="202"/>
    </row>
    <row r="155">
      <c r="AB155" s="201"/>
      <c r="AU155" s="202"/>
    </row>
    <row r="156">
      <c r="AB156" s="201"/>
      <c r="AU156" s="202"/>
    </row>
    <row r="157">
      <c r="AB157" s="201"/>
      <c r="AU157" s="202"/>
    </row>
    <row r="158">
      <c r="AB158" s="201"/>
      <c r="AU158" s="202"/>
    </row>
    <row r="159">
      <c r="AB159" s="201"/>
      <c r="AU159" s="202"/>
    </row>
    <row r="160">
      <c r="AB160" s="201"/>
      <c r="AU160" s="202"/>
    </row>
    <row r="161">
      <c r="AB161" s="201"/>
      <c r="AU161" s="202"/>
    </row>
    <row r="162">
      <c r="AB162" s="201"/>
      <c r="AU162" s="202"/>
    </row>
    <row r="163">
      <c r="AB163" s="201"/>
      <c r="AU163" s="202"/>
    </row>
    <row r="164">
      <c r="AB164" s="201"/>
      <c r="AU164" s="202"/>
    </row>
    <row r="165">
      <c r="AB165" s="201"/>
      <c r="AU165" s="202"/>
    </row>
    <row r="166">
      <c r="AB166" s="201"/>
      <c r="AU166" s="202"/>
    </row>
    <row r="167">
      <c r="AB167" s="201"/>
      <c r="AU167" s="202"/>
    </row>
    <row r="168">
      <c r="AB168" s="201"/>
      <c r="AU168" s="202"/>
    </row>
    <row r="169">
      <c r="AB169" s="201"/>
      <c r="AU169" s="202"/>
    </row>
    <row r="170">
      <c r="AB170" s="201"/>
      <c r="AU170" s="202"/>
    </row>
    <row r="171">
      <c r="AB171" s="201"/>
      <c r="AU171" s="202"/>
    </row>
    <row r="172">
      <c r="AB172" s="201"/>
      <c r="AU172" s="202"/>
    </row>
    <row r="173">
      <c r="AB173" s="201"/>
      <c r="AU173" s="202"/>
    </row>
    <row r="174">
      <c r="AB174" s="201"/>
      <c r="AU174" s="202"/>
    </row>
    <row r="175">
      <c r="AB175" s="201"/>
      <c r="AU175" s="202"/>
    </row>
    <row r="176">
      <c r="AB176" s="201"/>
      <c r="AU176" s="202"/>
    </row>
    <row r="177">
      <c r="AB177" s="201"/>
      <c r="AU177" s="202"/>
    </row>
    <row r="178">
      <c r="AB178" s="201"/>
      <c r="AU178" s="202"/>
    </row>
    <row r="179">
      <c r="AB179" s="201"/>
      <c r="AU179" s="202"/>
    </row>
    <row r="180">
      <c r="AB180" s="201"/>
      <c r="AU180" s="202"/>
    </row>
    <row r="181">
      <c r="AB181" s="201"/>
      <c r="AU181" s="202"/>
    </row>
    <row r="182">
      <c r="AB182" s="201"/>
      <c r="AU182" s="202"/>
    </row>
    <row r="183">
      <c r="AB183" s="201"/>
      <c r="AU183" s="202"/>
    </row>
    <row r="184">
      <c r="AB184" s="201"/>
      <c r="AU184" s="202"/>
    </row>
    <row r="185">
      <c r="AB185" s="201"/>
      <c r="AU185" s="202"/>
    </row>
    <row r="186">
      <c r="AB186" s="201"/>
      <c r="AU186" s="202"/>
    </row>
    <row r="187">
      <c r="AB187" s="201"/>
      <c r="AU187" s="202"/>
    </row>
    <row r="188">
      <c r="AB188" s="201"/>
      <c r="AU188" s="202"/>
    </row>
    <row r="189">
      <c r="AB189" s="201"/>
      <c r="AU189" s="202"/>
    </row>
    <row r="190">
      <c r="AB190" s="201"/>
      <c r="AU190" s="202"/>
    </row>
    <row r="191">
      <c r="AB191" s="201"/>
      <c r="AU191" s="202"/>
    </row>
    <row r="192">
      <c r="AB192" s="201"/>
      <c r="AU192" s="202"/>
    </row>
    <row r="193">
      <c r="AB193" s="201"/>
      <c r="AU193" s="202"/>
    </row>
    <row r="194">
      <c r="AB194" s="201"/>
      <c r="AU194" s="202"/>
    </row>
    <row r="195">
      <c r="AB195" s="201"/>
      <c r="AU195" s="202"/>
    </row>
    <row r="196">
      <c r="AB196" s="201"/>
      <c r="AU196" s="202"/>
    </row>
    <row r="197">
      <c r="AB197" s="201"/>
      <c r="AU197" s="202"/>
    </row>
    <row r="198">
      <c r="AB198" s="201"/>
      <c r="AU198" s="202"/>
    </row>
    <row r="199">
      <c r="AB199" s="201"/>
      <c r="AU199" s="202"/>
    </row>
    <row r="200">
      <c r="AB200" s="201"/>
      <c r="AU200" s="202"/>
    </row>
    <row r="201">
      <c r="AB201" s="201"/>
      <c r="AU201" s="202"/>
    </row>
    <row r="202">
      <c r="AB202" s="201"/>
      <c r="AU202" s="202"/>
    </row>
    <row r="203">
      <c r="AB203" s="201"/>
      <c r="AU203" s="202"/>
    </row>
    <row r="204">
      <c r="AB204" s="201"/>
      <c r="AU204" s="202"/>
    </row>
    <row r="205">
      <c r="AB205" s="201"/>
      <c r="AU205" s="202"/>
    </row>
    <row r="206">
      <c r="AB206" s="201"/>
      <c r="AU206" s="202"/>
    </row>
    <row r="207">
      <c r="AB207" s="201"/>
      <c r="AU207" s="202"/>
    </row>
    <row r="208">
      <c r="AB208" s="201"/>
      <c r="AU208" s="202"/>
    </row>
    <row r="209">
      <c r="AB209" s="201"/>
      <c r="AU209" s="202"/>
    </row>
    <row r="210">
      <c r="AB210" s="201"/>
      <c r="AU210" s="202"/>
    </row>
    <row r="211">
      <c r="AB211" s="201"/>
      <c r="AU211" s="202"/>
    </row>
    <row r="212">
      <c r="AB212" s="201"/>
      <c r="AU212" s="202"/>
    </row>
    <row r="213">
      <c r="AB213" s="201"/>
      <c r="AU213" s="202"/>
    </row>
    <row r="214">
      <c r="AB214" s="201"/>
      <c r="AU214" s="202"/>
    </row>
    <row r="215">
      <c r="AB215" s="201"/>
      <c r="AU215" s="202"/>
    </row>
    <row r="216">
      <c r="AB216" s="201"/>
      <c r="AU216" s="202"/>
    </row>
    <row r="217">
      <c r="AB217" s="201"/>
      <c r="AU217" s="202"/>
    </row>
    <row r="218">
      <c r="AB218" s="201"/>
      <c r="AU218" s="202"/>
    </row>
    <row r="219">
      <c r="AB219" s="201"/>
      <c r="AU219" s="202"/>
    </row>
    <row r="220">
      <c r="AB220" s="201"/>
      <c r="AU220" s="202"/>
    </row>
    <row r="221">
      <c r="AB221" s="201"/>
      <c r="AU221" s="202"/>
    </row>
    <row r="222">
      <c r="AB222" s="201"/>
      <c r="AU222" s="202"/>
    </row>
    <row r="223">
      <c r="AB223" s="201"/>
      <c r="AU223" s="202"/>
    </row>
    <row r="224">
      <c r="AB224" s="201"/>
      <c r="AU224" s="202"/>
    </row>
    <row r="225">
      <c r="AB225" s="201"/>
      <c r="AU225" s="202"/>
    </row>
    <row r="226">
      <c r="AB226" s="201"/>
      <c r="AU226" s="202"/>
    </row>
    <row r="227">
      <c r="AB227" s="201"/>
      <c r="AU227" s="202"/>
    </row>
    <row r="228">
      <c r="AB228" s="201"/>
      <c r="AU228" s="202"/>
    </row>
    <row r="229">
      <c r="AB229" s="201"/>
      <c r="AU229" s="202"/>
    </row>
    <row r="230">
      <c r="AB230" s="201"/>
      <c r="AU230" s="202"/>
    </row>
    <row r="231">
      <c r="AB231" s="201"/>
      <c r="AU231" s="202"/>
    </row>
    <row r="232">
      <c r="AB232" s="201"/>
      <c r="AU232" s="202"/>
    </row>
    <row r="233">
      <c r="AB233" s="201"/>
      <c r="AU233" s="202"/>
    </row>
    <row r="234">
      <c r="AB234" s="201"/>
      <c r="AU234" s="202"/>
    </row>
    <row r="235">
      <c r="AB235" s="201"/>
      <c r="AU235" s="202"/>
    </row>
    <row r="236">
      <c r="AB236" s="201"/>
      <c r="AU236" s="202"/>
    </row>
    <row r="237">
      <c r="AB237" s="201"/>
      <c r="AU237" s="202"/>
    </row>
    <row r="238">
      <c r="AB238" s="201"/>
      <c r="AU238" s="202"/>
    </row>
    <row r="239">
      <c r="AB239" s="201"/>
      <c r="AU239" s="202"/>
    </row>
    <row r="240">
      <c r="AB240" s="201"/>
      <c r="AU240" s="202"/>
    </row>
    <row r="241">
      <c r="AB241" s="201"/>
      <c r="AU241" s="202"/>
    </row>
    <row r="242">
      <c r="AB242" s="201"/>
      <c r="AU242" s="202"/>
    </row>
    <row r="243">
      <c r="AB243" s="201"/>
      <c r="AU243" s="202"/>
    </row>
    <row r="244">
      <c r="AB244" s="201"/>
      <c r="AU244" s="202"/>
    </row>
    <row r="245">
      <c r="AB245" s="201"/>
      <c r="AU245" s="202"/>
    </row>
    <row r="246">
      <c r="AB246" s="201"/>
      <c r="AU246" s="202"/>
    </row>
    <row r="247">
      <c r="AB247" s="201"/>
      <c r="AU247" s="202"/>
    </row>
    <row r="248">
      <c r="AB248" s="201"/>
      <c r="AU248" s="202"/>
    </row>
    <row r="249">
      <c r="AB249" s="201"/>
      <c r="AU249" s="202"/>
    </row>
    <row r="250">
      <c r="AB250" s="201"/>
      <c r="AU250" s="202"/>
    </row>
    <row r="251">
      <c r="AB251" s="201"/>
      <c r="AU251" s="202"/>
    </row>
    <row r="252">
      <c r="AB252" s="201"/>
      <c r="AU252" s="202"/>
    </row>
    <row r="253">
      <c r="AB253" s="201"/>
      <c r="AU253" s="202"/>
    </row>
    <row r="254">
      <c r="AB254" s="201"/>
      <c r="AU254" s="202"/>
    </row>
    <row r="255">
      <c r="AB255" s="201"/>
      <c r="AU255" s="202"/>
    </row>
    <row r="256">
      <c r="AB256" s="201"/>
      <c r="AU256" s="202"/>
    </row>
    <row r="257">
      <c r="AB257" s="201"/>
      <c r="AU257" s="202"/>
    </row>
    <row r="258">
      <c r="AB258" s="201"/>
      <c r="AU258" s="202"/>
    </row>
    <row r="259">
      <c r="AB259" s="201"/>
      <c r="AU259" s="202"/>
    </row>
    <row r="260">
      <c r="AB260" s="201"/>
      <c r="AU260" s="202"/>
    </row>
    <row r="261">
      <c r="AB261" s="201"/>
      <c r="AU261" s="202"/>
    </row>
    <row r="262">
      <c r="AB262" s="201"/>
      <c r="AU262" s="202"/>
    </row>
    <row r="263">
      <c r="AB263" s="201"/>
      <c r="AU263" s="202"/>
    </row>
    <row r="264">
      <c r="AB264" s="201"/>
      <c r="AU264" s="202"/>
    </row>
    <row r="265">
      <c r="AB265" s="201"/>
      <c r="AU265" s="202"/>
    </row>
    <row r="266">
      <c r="AB266" s="201"/>
      <c r="AU266" s="202"/>
    </row>
    <row r="267">
      <c r="AB267" s="201"/>
      <c r="AU267" s="202"/>
    </row>
    <row r="268">
      <c r="AB268" s="201"/>
      <c r="AU268" s="202"/>
    </row>
    <row r="269">
      <c r="AB269" s="201"/>
      <c r="AU269" s="202"/>
    </row>
    <row r="270">
      <c r="AB270" s="201"/>
      <c r="AU270" s="202"/>
    </row>
    <row r="271">
      <c r="AB271" s="201"/>
      <c r="AU271" s="202"/>
    </row>
    <row r="272">
      <c r="AB272" s="201"/>
      <c r="AU272" s="202"/>
    </row>
    <row r="273">
      <c r="AB273" s="201"/>
      <c r="AU273" s="202"/>
    </row>
    <row r="274">
      <c r="AB274" s="201"/>
      <c r="AU274" s="202"/>
    </row>
    <row r="275">
      <c r="AB275" s="201"/>
      <c r="AU275" s="202"/>
    </row>
    <row r="276">
      <c r="AB276" s="201"/>
      <c r="AU276" s="202"/>
    </row>
    <row r="277">
      <c r="AB277" s="201"/>
      <c r="AU277" s="202"/>
    </row>
    <row r="278">
      <c r="AB278" s="201"/>
      <c r="AU278" s="202"/>
    </row>
    <row r="279">
      <c r="AB279" s="201"/>
      <c r="AU279" s="202"/>
    </row>
    <row r="280">
      <c r="AB280" s="201"/>
      <c r="AU280" s="202"/>
    </row>
    <row r="281">
      <c r="AB281" s="201"/>
      <c r="AU281" s="202"/>
    </row>
    <row r="282">
      <c r="AB282" s="201"/>
      <c r="AU282" s="202"/>
    </row>
    <row r="283">
      <c r="AB283" s="201"/>
      <c r="AU283" s="202"/>
    </row>
    <row r="284">
      <c r="AB284" s="201"/>
      <c r="AU284" s="202"/>
    </row>
    <row r="285">
      <c r="AB285" s="201"/>
      <c r="AU285" s="202"/>
    </row>
    <row r="286">
      <c r="AB286" s="201"/>
      <c r="AU286" s="202"/>
    </row>
    <row r="287">
      <c r="AB287" s="201"/>
      <c r="AU287" s="202"/>
    </row>
    <row r="288">
      <c r="AB288" s="201"/>
      <c r="AU288" s="202"/>
    </row>
    <row r="289">
      <c r="AB289" s="201"/>
      <c r="AU289" s="202"/>
    </row>
    <row r="290">
      <c r="AB290" s="201"/>
      <c r="AU290" s="202"/>
    </row>
    <row r="291">
      <c r="AB291" s="201"/>
      <c r="AU291" s="202"/>
    </row>
    <row r="292">
      <c r="AB292" s="201"/>
      <c r="AU292" s="202"/>
    </row>
    <row r="293">
      <c r="AB293" s="201"/>
      <c r="AU293" s="202"/>
    </row>
    <row r="294">
      <c r="AB294" s="201"/>
      <c r="AU294" s="202"/>
    </row>
    <row r="295">
      <c r="AB295" s="201"/>
      <c r="AU295" s="202"/>
    </row>
    <row r="296">
      <c r="AB296" s="201"/>
      <c r="AU296" s="202"/>
    </row>
    <row r="297">
      <c r="AB297" s="201"/>
      <c r="AU297" s="202"/>
    </row>
    <row r="298">
      <c r="AB298" s="201"/>
      <c r="AU298" s="202"/>
    </row>
    <row r="299">
      <c r="AB299" s="201"/>
      <c r="AU299" s="202"/>
    </row>
    <row r="300">
      <c r="AB300" s="201"/>
      <c r="AU300" s="202"/>
    </row>
    <row r="301">
      <c r="AB301" s="201"/>
      <c r="AU301" s="202"/>
    </row>
    <row r="302">
      <c r="AB302" s="201"/>
      <c r="AU302" s="202"/>
    </row>
    <row r="303">
      <c r="AB303" s="201"/>
      <c r="AU303" s="202"/>
    </row>
    <row r="304">
      <c r="AB304" s="201"/>
      <c r="AU304" s="202"/>
    </row>
    <row r="305">
      <c r="AB305" s="201"/>
      <c r="AU305" s="202"/>
    </row>
    <row r="306">
      <c r="AB306" s="201"/>
      <c r="AU306" s="202"/>
    </row>
    <row r="307">
      <c r="AB307" s="201"/>
      <c r="AU307" s="202"/>
    </row>
    <row r="308">
      <c r="AB308" s="201"/>
      <c r="AU308" s="202"/>
    </row>
    <row r="309">
      <c r="AB309" s="201"/>
      <c r="AU309" s="202"/>
    </row>
    <row r="310">
      <c r="AB310" s="201"/>
      <c r="AU310" s="202"/>
    </row>
    <row r="311">
      <c r="AB311" s="201"/>
      <c r="AU311" s="202"/>
    </row>
    <row r="312">
      <c r="AB312" s="201"/>
      <c r="AU312" s="202"/>
    </row>
    <row r="313">
      <c r="AB313" s="201"/>
      <c r="AU313" s="202"/>
    </row>
    <row r="314">
      <c r="AB314" s="201"/>
      <c r="AU314" s="202"/>
    </row>
    <row r="315">
      <c r="AB315" s="201"/>
      <c r="AU315" s="202"/>
    </row>
    <row r="316">
      <c r="AB316" s="201"/>
      <c r="AU316" s="202"/>
    </row>
    <row r="317">
      <c r="AB317" s="201"/>
      <c r="AU317" s="202"/>
    </row>
    <row r="318">
      <c r="AB318" s="201"/>
      <c r="AU318" s="202"/>
    </row>
    <row r="319">
      <c r="AB319" s="201"/>
      <c r="AU319" s="202"/>
    </row>
    <row r="320">
      <c r="AB320" s="201"/>
      <c r="AU320" s="202"/>
    </row>
    <row r="321">
      <c r="AB321" s="201"/>
      <c r="AU321" s="202"/>
    </row>
    <row r="322">
      <c r="AB322" s="201"/>
      <c r="AU322" s="202"/>
    </row>
    <row r="323">
      <c r="AB323" s="201"/>
      <c r="AU323" s="202"/>
    </row>
    <row r="324">
      <c r="AB324" s="201"/>
      <c r="AU324" s="202"/>
    </row>
    <row r="325">
      <c r="AB325" s="201"/>
      <c r="AU325" s="202"/>
    </row>
    <row r="326">
      <c r="AB326" s="201"/>
      <c r="AU326" s="202"/>
    </row>
    <row r="327">
      <c r="AB327" s="201"/>
      <c r="AU327" s="202"/>
    </row>
    <row r="328">
      <c r="AB328" s="201"/>
      <c r="AU328" s="202"/>
    </row>
    <row r="329">
      <c r="AB329" s="201"/>
      <c r="AU329" s="202"/>
    </row>
    <row r="330">
      <c r="AB330" s="201"/>
      <c r="AU330" s="202"/>
    </row>
    <row r="331">
      <c r="AB331" s="201"/>
      <c r="AU331" s="202"/>
    </row>
    <row r="332">
      <c r="AB332" s="201"/>
      <c r="AU332" s="202"/>
    </row>
    <row r="333">
      <c r="AB333" s="201"/>
      <c r="AU333" s="202"/>
    </row>
    <row r="334">
      <c r="AB334" s="201"/>
      <c r="AU334" s="202"/>
    </row>
    <row r="335">
      <c r="AB335" s="201"/>
      <c r="AU335" s="202"/>
    </row>
    <row r="336">
      <c r="AB336" s="201"/>
      <c r="AU336" s="202"/>
    </row>
    <row r="337">
      <c r="AB337" s="201"/>
      <c r="AU337" s="202"/>
    </row>
    <row r="338">
      <c r="AB338" s="201"/>
      <c r="AU338" s="202"/>
    </row>
    <row r="339">
      <c r="AB339" s="201"/>
      <c r="AU339" s="202"/>
    </row>
    <row r="340">
      <c r="AB340" s="201"/>
      <c r="AU340" s="202"/>
    </row>
    <row r="341">
      <c r="AB341" s="201"/>
      <c r="AU341" s="202"/>
    </row>
    <row r="342">
      <c r="AB342" s="201"/>
      <c r="AU342" s="202"/>
    </row>
    <row r="343">
      <c r="AB343" s="201"/>
      <c r="AU343" s="202"/>
    </row>
    <row r="344">
      <c r="AB344" s="201"/>
      <c r="AU344" s="202"/>
    </row>
    <row r="345">
      <c r="AB345" s="201"/>
      <c r="AU345" s="202"/>
    </row>
    <row r="346">
      <c r="AB346" s="201"/>
      <c r="AU346" s="202"/>
    </row>
    <row r="347">
      <c r="AB347" s="201"/>
      <c r="AU347" s="202"/>
    </row>
    <row r="348">
      <c r="AB348" s="201"/>
      <c r="AU348" s="202"/>
    </row>
    <row r="349">
      <c r="AB349" s="201"/>
      <c r="AU349" s="202"/>
    </row>
    <row r="350">
      <c r="AB350" s="201"/>
      <c r="AU350" s="202"/>
    </row>
    <row r="351">
      <c r="AB351" s="201"/>
      <c r="AU351" s="202"/>
    </row>
    <row r="352">
      <c r="AB352" s="201"/>
      <c r="AU352" s="202"/>
    </row>
    <row r="353">
      <c r="AB353" s="201"/>
      <c r="AU353" s="202"/>
    </row>
    <row r="354">
      <c r="AB354" s="201"/>
      <c r="AU354" s="202"/>
    </row>
    <row r="355">
      <c r="AB355" s="201"/>
      <c r="AU355" s="202"/>
    </row>
    <row r="356">
      <c r="AB356" s="201"/>
      <c r="AU356" s="202"/>
    </row>
    <row r="357">
      <c r="AB357" s="201"/>
      <c r="AU357" s="202"/>
    </row>
    <row r="358">
      <c r="AB358" s="201"/>
      <c r="AU358" s="202"/>
    </row>
    <row r="359">
      <c r="AB359" s="201"/>
      <c r="AU359" s="202"/>
    </row>
    <row r="360">
      <c r="AB360" s="201"/>
      <c r="AU360" s="202"/>
    </row>
    <row r="361">
      <c r="AB361" s="201"/>
      <c r="AU361" s="202"/>
    </row>
    <row r="362">
      <c r="AB362" s="201"/>
      <c r="AU362" s="202"/>
    </row>
    <row r="363">
      <c r="AB363" s="201"/>
      <c r="AU363" s="202"/>
    </row>
    <row r="364">
      <c r="AB364" s="201"/>
      <c r="AU364" s="202"/>
    </row>
    <row r="365">
      <c r="AB365" s="201"/>
      <c r="AU365" s="202"/>
    </row>
    <row r="366">
      <c r="AB366" s="201"/>
      <c r="AU366" s="202"/>
    </row>
    <row r="367">
      <c r="AB367" s="201"/>
      <c r="AU367" s="202"/>
    </row>
    <row r="368">
      <c r="AB368" s="201"/>
      <c r="AU368" s="202"/>
    </row>
    <row r="369">
      <c r="AB369" s="201"/>
      <c r="AU369" s="202"/>
    </row>
    <row r="370">
      <c r="AB370" s="201"/>
      <c r="AU370" s="202"/>
    </row>
    <row r="371">
      <c r="AB371" s="201"/>
      <c r="AU371" s="202"/>
    </row>
    <row r="372">
      <c r="AB372" s="201"/>
      <c r="AU372" s="202"/>
    </row>
    <row r="373">
      <c r="AB373" s="201"/>
      <c r="AU373" s="202"/>
    </row>
    <row r="374">
      <c r="AB374" s="201"/>
      <c r="AU374" s="202"/>
    </row>
    <row r="375">
      <c r="AB375" s="201"/>
      <c r="AU375" s="202"/>
    </row>
    <row r="376">
      <c r="AB376" s="201"/>
      <c r="AU376" s="202"/>
    </row>
    <row r="377">
      <c r="AB377" s="201"/>
      <c r="AU377" s="202"/>
    </row>
    <row r="378">
      <c r="AB378" s="201"/>
      <c r="AU378" s="202"/>
    </row>
    <row r="379">
      <c r="AB379" s="201"/>
      <c r="AU379" s="202"/>
    </row>
    <row r="380">
      <c r="AB380" s="201"/>
      <c r="AU380" s="202"/>
    </row>
    <row r="381">
      <c r="AB381" s="201"/>
      <c r="AU381" s="202"/>
    </row>
    <row r="382">
      <c r="AB382" s="201"/>
      <c r="AU382" s="202"/>
    </row>
    <row r="383">
      <c r="AB383" s="201"/>
      <c r="AU383" s="202"/>
    </row>
    <row r="384">
      <c r="AB384" s="201"/>
      <c r="AU384" s="202"/>
    </row>
    <row r="385">
      <c r="AB385" s="201"/>
      <c r="AU385" s="202"/>
    </row>
    <row r="386">
      <c r="AB386" s="201"/>
      <c r="AU386" s="202"/>
    </row>
    <row r="387">
      <c r="AB387" s="201"/>
      <c r="AU387" s="202"/>
    </row>
    <row r="388">
      <c r="AB388" s="201"/>
      <c r="AU388" s="202"/>
    </row>
    <row r="389">
      <c r="AB389" s="201"/>
      <c r="AU389" s="202"/>
    </row>
    <row r="390">
      <c r="AB390" s="201"/>
      <c r="AU390" s="202"/>
    </row>
    <row r="391">
      <c r="AB391" s="201"/>
      <c r="AU391" s="202"/>
    </row>
    <row r="392">
      <c r="AB392" s="201"/>
      <c r="AU392" s="202"/>
    </row>
    <row r="393">
      <c r="AB393" s="201"/>
      <c r="AU393" s="202"/>
    </row>
    <row r="394">
      <c r="AB394" s="201"/>
      <c r="AU394" s="202"/>
    </row>
    <row r="395">
      <c r="AB395" s="201"/>
      <c r="AU395" s="202"/>
    </row>
    <row r="396">
      <c r="AB396" s="201"/>
      <c r="AU396" s="202"/>
    </row>
    <row r="397">
      <c r="AB397" s="201"/>
      <c r="AU397" s="202"/>
    </row>
    <row r="398">
      <c r="AB398" s="201"/>
      <c r="AU398" s="202"/>
    </row>
    <row r="399">
      <c r="AB399" s="201"/>
      <c r="AU399" s="202"/>
    </row>
    <row r="400">
      <c r="AB400" s="201"/>
      <c r="AU400" s="202"/>
    </row>
    <row r="401">
      <c r="AB401" s="201"/>
      <c r="AU401" s="202"/>
    </row>
    <row r="402">
      <c r="AB402" s="201"/>
      <c r="AU402" s="202"/>
    </row>
    <row r="403">
      <c r="AB403" s="201"/>
      <c r="AU403" s="202"/>
    </row>
    <row r="404">
      <c r="AB404" s="201"/>
      <c r="AU404" s="202"/>
    </row>
    <row r="405">
      <c r="AB405" s="201"/>
      <c r="AU405" s="202"/>
    </row>
    <row r="406">
      <c r="AB406" s="201"/>
      <c r="AU406" s="202"/>
    </row>
    <row r="407">
      <c r="AB407" s="201"/>
      <c r="AU407" s="202"/>
    </row>
    <row r="408">
      <c r="AB408" s="201"/>
      <c r="AU408" s="202"/>
    </row>
    <row r="409">
      <c r="AB409" s="201"/>
      <c r="AU409" s="202"/>
    </row>
    <row r="410">
      <c r="AB410" s="201"/>
      <c r="AU410" s="202"/>
    </row>
    <row r="411">
      <c r="AB411" s="201"/>
      <c r="AU411" s="202"/>
    </row>
    <row r="412">
      <c r="AB412" s="201"/>
      <c r="AU412" s="202"/>
    </row>
    <row r="413">
      <c r="AB413" s="201"/>
      <c r="AU413" s="202"/>
    </row>
    <row r="414">
      <c r="AB414" s="201"/>
      <c r="AU414" s="202"/>
    </row>
    <row r="415">
      <c r="AB415" s="201"/>
      <c r="AU415" s="202"/>
    </row>
    <row r="416">
      <c r="AB416" s="201"/>
      <c r="AU416" s="202"/>
    </row>
    <row r="417">
      <c r="AB417" s="201"/>
      <c r="AU417" s="202"/>
    </row>
    <row r="418">
      <c r="AB418" s="201"/>
      <c r="AU418" s="202"/>
    </row>
    <row r="419">
      <c r="AB419" s="201"/>
      <c r="AU419" s="202"/>
    </row>
    <row r="420">
      <c r="AB420" s="201"/>
      <c r="AU420" s="202"/>
    </row>
    <row r="421">
      <c r="AB421" s="201"/>
      <c r="AU421" s="202"/>
    </row>
    <row r="422">
      <c r="AB422" s="201"/>
      <c r="AU422" s="202"/>
    </row>
    <row r="423">
      <c r="AB423" s="201"/>
      <c r="AU423" s="202"/>
    </row>
    <row r="424">
      <c r="AB424" s="201"/>
      <c r="AU424" s="202"/>
    </row>
    <row r="425">
      <c r="AB425" s="201"/>
      <c r="AU425" s="202"/>
    </row>
    <row r="426">
      <c r="AB426" s="201"/>
      <c r="AU426" s="202"/>
    </row>
    <row r="427">
      <c r="AB427" s="201"/>
      <c r="AU427" s="202"/>
    </row>
    <row r="428">
      <c r="AB428" s="201"/>
      <c r="AU428" s="202"/>
    </row>
    <row r="429">
      <c r="AB429" s="201"/>
      <c r="AU429" s="202"/>
    </row>
    <row r="430">
      <c r="AB430" s="201"/>
      <c r="AU430" s="202"/>
    </row>
    <row r="431">
      <c r="AB431" s="201"/>
      <c r="AU431" s="202"/>
    </row>
    <row r="432">
      <c r="AB432" s="201"/>
      <c r="AU432" s="202"/>
    </row>
    <row r="433">
      <c r="AB433" s="201"/>
      <c r="AU433" s="202"/>
    </row>
    <row r="434">
      <c r="AB434" s="201"/>
      <c r="AU434" s="202"/>
    </row>
    <row r="435">
      <c r="AB435" s="201"/>
      <c r="AU435" s="202"/>
    </row>
    <row r="436">
      <c r="AB436" s="201"/>
      <c r="AU436" s="202"/>
    </row>
    <row r="437">
      <c r="AB437" s="201"/>
      <c r="AU437" s="202"/>
    </row>
    <row r="438">
      <c r="AB438" s="201"/>
      <c r="AU438" s="202"/>
    </row>
    <row r="439">
      <c r="AB439" s="201"/>
      <c r="AU439" s="202"/>
    </row>
    <row r="440">
      <c r="AB440" s="201"/>
      <c r="AU440" s="202"/>
    </row>
    <row r="441">
      <c r="AB441" s="201"/>
      <c r="AU441" s="202"/>
    </row>
    <row r="442">
      <c r="AB442" s="201"/>
      <c r="AU442" s="202"/>
    </row>
    <row r="443">
      <c r="AB443" s="201"/>
      <c r="AU443" s="202"/>
    </row>
    <row r="444">
      <c r="AB444" s="201"/>
      <c r="AU444" s="202"/>
    </row>
    <row r="445">
      <c r="AB445" s="201"/>
      <c r="AU445" s="202"/>
    </row>
    <row r="446">
      <c r="AB446" s="201"/>
      <c r="AU446" s="202"/>
    </row>
    <row r="447">
      <c r="AB447" s="201"/>
      <c r="AU447" s="202"/>
    </row>
    <row r="448">
      <c r="AB448" s="201"/>
      <c r="AU448" s="202"/>
    </row>
    <row r="449">
      <c r="AB449" s="201"/>
      <c r="AU449" s="202"/>
    </row>
    <row r="450">
      <c r="AB450" s="201"/>
      <c r="AU450" s="202"/>
    </row>
    <row r="451">
      <c r="AB451" s="201"/>
      <c r="AU451" s="202"/>
    </row>
    <row r="452">
      <c r="AB452" s="201"/>
      <c r="AU452" s="202"/>
    </row>
    <row r="453">
      <c r="AB453" s="201"/>
      <c r="AU453" s="202"/>
    </row>
    <row r="454">
      <c r="AB454" s="201"/>
      <c r="AU454" s="202"/>
    </row>
    <row r="455">
      <c r="AB455" s="201"/>
      <c r="AU455" s="202"/>
    </row>
    <row r="456">
      <c r="AB456" s="201"/>
      <c r="AU456" s="202"/>
    </row>
    <row r="457">
      <c r="AB457" s="201"/>
      <c r="AU457" s="202"/>
    </row>
    <row r="458">
      <c r="AB458" s="201"/>
      <c r="AU458" s="202"/>
    </row>
    <row r="459">
      <c r="AB459" s="201"/>
      <c r="AU459" s="202"/>
    </row>
    <row r="460">
      <c r="AB460" s="201"/>
      <c r="AU460" s="202"/>
    </row>
    <row r="461">
      <c r="AB461" s="201"/>
      <c r="AU461" s="202"/>
    </row>
    <row r="462">
      <c r="AB462" s="201"/>
      <c r="AU462" s="202"/>
    </row>
    <row r="463">
      <c r="AB463" s="201"/>
      <c r="AU463" s="202"/>
    </row>
    <row r="464">
      <c r="AB464" s="201"/>
      <c r="AU464" s="202"/>
    </row>
    <row r="465">
      <c r="AB465" s="201"/>
      <c r="AU465" s="202"/>
    </row>
    <row r="466">
      <c r="AB466" s="201"/>
      <c r="AU466" s="202"/>
    </row>
    <row r="467">
      <c r="AB467" s="201"/>
      <c r="AU467" s="202"/>
    </row>
    <row r="468">
      <c r="AB468" s="201"/>
      <c r="AU468" s="202"/>
    </row>
    <row r="469">
      <c r="AB469" s="201"/>
      <c r="AU469" s="202"/>
    </row>
    <row r="470">
      <c r="AB470" s="201"/>
      <c r="AU470" s="202"/>
    </row>
    <row r="471">
      <c r="AB471" s="201"/>
      <c r="AU471" s="202"/>
    </row>
    <row r="472">
      <c r="AB472" s="201"/>
      <c r="AU472" s="202"/>
    </row>
    <row r="473">
      <c r="AB473" s="201"/>
      <c r="AU473" s="202"/>
    </row>
    <row r="474">
      <c r="AB474" s="201"/>
      <c r="AU474" s="202"/>
    </row>
    <row r="475">
      <c r="AB475" s="201"/>
      <c r="AU475" s="202"/>
    </row>
    <row r="476">
      <c r="AB476" s="201"/>
      <c r="AU476" s="202"/>
    </row>
    <row r="477">
      <c r="AB477" s="201"/>
      <c r="AU477" s="202"/>
    </row>
    <row r="478">
      <c r="AB478" s="201"/>
      <c r="AU478" s="202"/>
    </row>
    <row r="479">
      <c r="AB479" s="201"/>
      <c r="AU479" s="202"/>
    </row>
    <row r="480">
      <c r="AB480" s="201"/>
      <c r="AU480" s="202"/>
    </row>
    <row r="481">
      <c r="AB481" s="201"/>
      <c r="AU481" s="202"/>
    </row>
    <row r="482">
      <c r="AB482" s="201"/>
      <c r="AU482" s="202"/>
    </row>
    <row r="483">
      <c r="AB483" s="201"/>
      <c r="AU483" s="202"/>
    </row>
    <row r="484">
      <c r="AB484" s="201"/>
      <c r="AU484" s="202"/>
    </row>
    <row r="485">
      <c r="AB485" s="201"/>
      <c r="AU485" s="202"/>
    </row>
    <row r="486">
      <c r="AB486" s="201"/>
      <c r="AU486" s="202"/>
    </row>
    <row r="487">
      <c r="AB487" s="201"/>
      <c r="AU487" s="202"/>
    </row>
    <row r="488">
      <c r="AB488" s="201"/>
      <c r="AU488" s="202"/>
    </row>
    <row r="489">
      <c r="AB489" s="201"/>
      <c r="AU489" s="202"/>
    </row>
    <row r="490">
      <c r="AB490" s="201"/>
      <c r="AU490" s="202"/>
    </row>
    <row r="491">
      <c r="AB491" s="201"/>
      <c r="AU491" s="202"/>
    </row>
    <row r="492">
      <c r="AB492" s="201"/>
      <c r="AU492" s="202"/>
    </row>
    <row r="493">
      <c r="AB493" s="201"/>
      <c r="AU493" s="202"/>
    </row>
    <row r="494">
      <c r="AB494" s="201"/>
      <c r="AU494" s="202"/>
    </row>
    <row r="495">
      <c r="AB495" s="201"/>
      <c r="AU495" s="202"/>
    </row>
    <row r="496">
      <c r="AB496" s="201"/>
      <c r="AU496" s="202"/>
    </row>
    <row r="497">
      <c r="AB497" s="201"/>
      <c r="AU497" s="202"/>
    </row>
    <row r="498">
      <c r="AB498" s="201"/>
      <c r="AU498" s="202"/>
    </row>
    <row r="499">
      <c r="AB499" s="201"/>
      <c r="AU499" s="202"/>
    </row>
    <row r="500">
      <c r="AB500" s="201"/>
      <c r="AU500" s="202"/>
    </row>
    <row r="501">
      <c r="AB501" s="201"/>
      <c r="AU501" s="202"/>
    </row>
    <row r="502">
      <c r="AB502" s="201"/>
      <c r="AU502" s="202"/>
    </row>
    <row r="503">
      <c r="AB503" s="201"/>
      <c r="AU503" s="202"/>
    </row>
    <row r="504">
      <c r="AB504" s="201"/>
      <c r="AU504" s="202"/>
    </row>
    <row r="505">
      <c r="AB505" s="201"/>
      <c r="AU505" s="202"/>
    </row>
    <row r="506">
      <c r="AB506" s="201"/>
      <c r="AU506" s="202"/>
    </row>
    <row r="507">
      <c r="AB507" s="201"/>
      <c r="AU507" s="202"/>
    </row>
    <row r="508">
      <c r="AB508" s="201"/>
      <c r="AU508" s="202"/>
    </row>
    <row r="509">
      <c r="AB509" s="201"/>
      <c r="AU509" s="202"/>
    </row>
    <row r="510">
      <c r="AB510" s="201"/>
      <c r="AU510" s="202"/>
    </row>
    <row r="511">
      <c r="AB511" s="201"/>
      <c r="AU511" s="202"/>
    </row>
    <row r="512">
      <c r="AB512" s="201"/>
      <c r="AU512" s="202"/>
    </row>
    <row r="513">
      <c r="AB513" s="201"/>
      <c r="AU513" s="202"/>
    </row>
    <row r="514">
      <c r="AB514" s="201"/>
      <c r="AU514" s="202"/>
    </row>
    <row r="515">
      <c r="AB515" s="201"/>
      <c r="AU515" s="202"/>
    </row>
    <row r="516">
      <c r="AB516" s="201"/>
      <c r="AU516" s="202"/>
    </row>
    <row r="517">
      <c r="AB517" s="201"/>
      <c r="AU517" s="202"/>
    </row>
    <row r="518">
      <c r="AB518" s="201"/>
      <c r="AU518" s="202"/>
    </row>
    <row r="519">
      <c r="AB519" s="201"/>
      <c r="AU519" s="202"/>
    </row>
    <row r="520">
      <c r="AB520" s="201"/>
      <c r="AU520" s="202"/>
    </row>
    <row r="521">
      <c r="AB521" s="201"/>
      <c r="AU521" s="202"/>
    </row>
    <row r="522">
      <c r="AB522" s="201"/>
      <c r="AU522" s="202"/>
    </row>
    <row r="523">
      <c r="AB523" s="201"/>
      <c r="AU523" s="202"/>
    </row>
    <row r="524">
      <c r="AB524" s="201"/>
      <c r="AU524" s="202"/>
    </row>
    <row r="525">
      <c r="AB525" s="201"/>
      <c r="AU525" s="202"/>
    </row>
    <row r="526">
      <c r="AB526" s="201"/>
      <c r="AU526" s="202"/>
    </row>
    <row r="527">
      <c r="AB527" s="201"/>
      <c r="AU527" s="202"/>
    </row>
    <row r="528">
      <c r="AB528" s="201"/>
      <c r="AU528" s="202"/>
    </row>
    <row r="529">
      <c r="AB529" s="201"/>
      <c r="AU529" s="202"/>
    </row>
    <row r="530">
      <c r="AB530" s="201"/>
      <c r="AU530" s="202"/>
    </row>
    <row r="531">
      <c r="AB531" s="201"/>
      <c r="AU531" s="202"/>
    </row>
    <row r="532">
      <c r="AB532" s="201"/>
      <c r="AU532" s="202"/>
    </row>
    <row r="533">
      <c r="AB533" s="201"/>
      <c r="AU533" s="202"/>
    </row>
    <row r="534">
      <c r="AB534" s="201"/>
      <c r="AU534" s="202"/>
    </row>
    <row r="535">
      <c r="AB535" s="201"/>
      <c r="AU535" s="202"/>
    </row>
    <row r="536">
      <c r="AB536" s="201"/>
      <c r="AU536" s="202"/>
    </row>
    <row r="537">
      <c r="AB537" s="201"/>
      <c r="AU537" s="202"/>
    </row>
    <row r="538">
      <c r="AB538" s="201"/>
      <c r="AU538" s="202"/>
    </row>
    <row r="539">
      <c r="AB539" s="201"/>
      <c r="AU539" s="202"/>
    </row>
    <row r="540">
      <c r="AB540" s="201"/>
      <c r="AU540" s="202"/>
    </row>
    <row r="541">
      <c r="AB541" s="201"/>
      <c r="AU541" s="202"/>
    </row>
    <row r="542">
      <c r="AB542" s="201"/>
      <c r="AU542" s="202"/>
    </row>
    <row r="543">
      <c r="AB543" s="201"/>
      <c r="AU543" s="202"/>
    </row>
    <row r="544">
      <c r="AB544" s="201"/>
      <c r="AU544" s="202"/>
    </row>
    <row r="545">
      <c r="AB545" s="201"/>
      <c r="AU545" s="202"/>
    </row>
    <row r="546">
      <c r="AB546" s="201"/>
      <c r="AU546" s="202"/>
    </row>
    <row r="547">
      <c r="AB547" s="201"/>
      <c r="AU547" s="202"/>
    </row>
    <row r="548">
      <c r="AB548" s="201"/>
      <c r="AU548" s="202"/>
    </row>
    <row r="549">
      <c r="AB549" s="201"/>
      <c r="AU549" s="202"/>
    </row>
    <row r="550">
      <c r="AB550" s="201"/>
      <c r="AU550" s="202"/>
    </row>
    <row r="551">
      <c r="AB551" s="201"/>
      <c r="AU551" s="202"/>
    </row>
    <row r="552">
      <c r="AB552" s="201"/>
      <c r="AU552" s="202"/>
    </row>
    <row r="553">
      <c r="AB553" s="201"/>
      <c r="AU553" s="202"/>
    </row>
    <row r="554">
      <c r="AB554" s="201"/>
      <c r="AU554" s="202"/>
    </row>
    <row r="555">
      <c r="AB555" s="201"/>
      <c r="AU555" s="202"/>
    </row>
    <row r="556">
      <c r="AB556" s="201"/>
      <c r="AU556" s="202"/>
    </row>
    <row r="557">
      <c r="AB557" s="201"/>
      <c r="AU557" s="202"/>
    </row>
    <row r="558">
      <c r="AB558" s="201"/>
      <c r="AU558" s="202"/>
    </row>
    <row r="559">
      <c r="AB559" s="201"/>
      <c r="AU559" s="202"/>
    </row>
    <row r="560">
      <c r="AB560" s="201"/>
      <c r="AU560" s="202"/>
    </row>
    <row r="561">
      <c r="AB561" s="201"/>
      <c r="AU561" s="202"/>
    </row>
    <row r="562">
      <c r="AB562" s="201"/>
      <c r="AU562" s="202"/>
    </row>
    <row r="563">
      <c r="AB563" s="201"/>
      <c r="AU563" s="202"/>
    </row>
    <row r="564">
      <c r="AB564" s="201"/>
      <c r="AU564" s="202"/>
    </row>
    <row r="565">
      <c r="AB565" s="201"/>
      <c r="AU565" s="202"/>
    </row>
    <row r="566">
      <c r="AB566" s="201"/>
      <c r="AU566" s="202"/>
    </row>
    <row r="567">
      <c r="AB567" s="201"/>
      <c r="AU567" s="202"/>
    </row>
    <row r="568">
      <c r="AB568" s="201"/>
      <c r="AU568" s="202"/>
    </row>
    <row r="569">
      <c r="AB569" s="201"/>
      <c r="AU569" s="202"/>
    </row>
    <row r="570">
      <c r="AB570" s="201"/>
      <c r="AU570" s="202"/>
    </row>
    <row r="571">
      <c r="AB571" s="201"/>
      <c r="AU571" s="202"/>
    </row>
    <row r="572">
      <c r="AB572" s="201"/>
      <c r="AU572" s="202"/>
    </row>
    <row r="573">
      <c r="AB573" s="201"/>
      <c r="AU573" s="202"/>
    </row>
    <row r="574">
      <c r="AB574" s="201"/>
      <c r="AU574" s="202"/>
    </row>
    <row r="575">
      <c r="AB575" s="201"/>
      <c r="AU575" s="202"/>
    </row>
    <row r="576">
      <c r="AB576" s="201"/>
      <c r="AU576" s="202"/>
    </row>
    <row r="577">
      <c r="AB577" s="201"/>
      <c r="AU577" s="202"/>
    </row>
    <row r="578">
      <c r="AB578" s="201"/>
      <c r="AU578" s="202"/>
    </row>
    <row r="579">
      <c r="AB579" s="201"/>
      <c r="AU579" s="202"/>
    </row>
    <row r="580">
      <c r="AB580" s="201"/>
      <c r="AU580" s="202"/>
    </row>
    <row r="581">
      <c r="AB581" s="201"/>
      <c r="AU581" s="202"/>
    </row>
    <row r="582">
      <c r="AB582" s="201"/>
      <c r="AU582" s="202"/>
    </row>
    <row r="583">
      <c r="AB583" s="201"/>
      <c r="AU583" s="202"/>
    </row>
    <row r="584">
      <c r="AB584" s="201"/>
      <c r="AU584" s="202"/>
    </row>
    <row r="585">
      <c r="AB585" s="201"/>
      <c r="AU585" s="202"/>
    </row>
    <row r="586">
      <c r="AB586" s="201"/>
      <c r="AU586" s="202"/>
    </row>
    <row r="587">
      <c r="AB587" s="201"/>
      <c r="AU587" s="202"/>
    </row>
    <row r="588">
      <c r="AB588" s="201"/>
      <c r="AU588" s="202"/>
    </row>
    <row r="589">
      <c r="AB589" s="201"/>
      <c r="AU589" s="202"/>
    </row>
    <row r="590">
      <c r="AB590" s="201"/>
      <c r="AU590" s="202"/>
    </row>
    <row r="591">
      <c r="AB591" s="201"/>
      <c r="AU591" s="202"/>
    </row>
    <row r="592">
      <c r="AB592" s="201"/>
      <c r="AU592" s="202"/>
    </row>
    <row r="593">
      <c r="AB593" s="201"/>
      <c r="AU593" s="202"/>
    </row>
    <row r="594">
      <c r="AB594" s="201"/>
      <c r="AU594" s="202"/>
    </row>
    <row r="595">
      <c r="AB595" s="201"/>
      <c r="AU595" s="202"/>
    </row>
    <row r="596">
      <c r="AB596" s="201"/>
      <c r="AU596" s="202"/>
    </row>
    <row r="597">
      <c r="AB597" s="201"/>
      <c r="AU597" s="202"/>
    </row>
    <row r="598">
      <c r="AB598" s="201"/>
      <c r="AU598" s="202"/>
    </row>
    <row r="599">
      <c r="AB599" s="201"/>
      <c r="AU599" s="202"/>
    </row>
    <row r="600">
      <c r="AB600" s="201"/>
      <c r="AU600" s="202"/>
    </row>
    <row r="601">
      <c r="AB601" s="201"/>
      <c r="AU601" s="202"/>
    </row>
    <row r="602">
      <c r="AB602" s="201"/>
      <c r="AU602" s="202"/>
    </row>
    <row r="603">
      <c r="AB603" s="201"/>
      <c r="AU603" s="202"/>
    </row>
    <row r="604">
      <c r="AB604" s="201"/>
      <c r="AU604" s="202"/>
    </row>
    <row r="605">
      <c r="AB605" s="201"/>
      <c r="AU605" s="202"/>
    </row>
    <row r="606">
      <c r="AB606" s="201"/>
      <c r="AU606" s="202"/>
    </row>
    <row r="607">
      <c r="AB607" s="201"/>
      <c r="AU607" s="202"/>
    </row>
    <row r="608">
      <c r="AB608" s="201"/>
      <c r="AU608" s="202"/>
    </row>
    <row r="609">
      <c r="AB609" s="201"/>
      <c r="AU609" s="202"/>
    </row>
    <row r="610">
      <c r="AB610" s="201"/>
      <c r="AU610" s="202"/>
    </row>
    <row r="611">
      <c r="AB611" s="201"/>
      <c r="AU611" s="202"/>
    </row>
    <row r="612">
      <c r="AB612" s="201"/>
      <c r="AU612" s="202"/>
    </row>
    <row r="613">
      <c r="AB613" s="201"/>
      <c r="AU613" s="202"/>
    </row>
    <row r="614">
      <c r="AB614" s="201"/>
      <c r="AU614" s="202"/>
    </row>
    <row r="615">
      <c r="AB615" s="201"/>
      <c r="AU615" s="202"/>
    </row>
    <row r="616">
      <c r="AB616" s="201"/>
      <c r="AU616" s="202"/>
    </row>
    <row r="617">
      <c r="AB617" s="201"/>
      <c r="AU617" s="202"/>
    </row>
    <row r="618">
      <c r="AB618" s="201"/>
      <c r="AU618" s="202"/>
    </row>
    <row r="619">
      <c r="AB619" s="201"/>
      <c r="AU619" s="202"/>
    </row>
    <row r="620">
      <c r="AB620" s="201"/>
      <c r="AU620" s="202"/>
    </row>
    <row r="621">
      <c r="AB621" s="201"/>
      <c r="AU621" s="202"/>
    </row>
    <row r="622">
      <c r="AB622" s="201"/>
      <c r="AU622" s="202"/>
    </row>
    <row r="623">
      <c r="AB623" s="201"/>
      <c r="AU623" s="202"/>
    </row>
    <row r="624">
      <c r="AB624" s="201"/>
      <c r="AU624" s="202"/>
    </row>
    <row r="625">
      <c r="AB625" s="201"/>
      <c r="AU625" s="202"/>
    </row>
    <row r="626">
      <c r="AB626" s="201"/>
      <c r="AU626" s="202"/>
    </row>
    <row r="627">
      <c r="AB627" s="201"/>
      <c r="AU627" s="202"/>
    </row>
    <row r="628">
      <c r="AB628" s="201"/>
      <c r="AU628" s="202"/>
    </row>
    <row r="629">
      <c r="AB629" s="201"/>
      <c r="AU629" s="202"/>
    </row>
    <row r="630">
      <c r="AB630" s="201"/>
      <c r="AU630" s="202"/>
    </row>
    <row r="631">
      <c r="AB631" s="201"/>
      <c r="AU631" s="202"/>
    </row>
    <row r="632">
      <c r="AB632" s="201"/>
      <c r="AU632" s="202"/>
    </row>
    <row r="633">
      <c r="AB633" s="201"/>
      <c r="AU633" s="202"/>
    </row>
    <row r="634">
      <c r="AB634" s="201"/>
      <c r="AU634" s="202"/>
    </row>
    <row r="635">
      <c r="AB635" s="201"/>
      <c r="AU635" s="202"/>
    </row>
    <row r="636">
      <c r="AB636" s="201"/>
      <c r="AU636" s="202"/>
    </row>
    <row r="637">
      <c r="AB637" s="201"/>
      <c r="AU637" s="202"/>
    </row>
    <row r="638">
      <c r="AB638" s="201"/>
      <c r="AU638" s="202"/>
    </row>
    <row r="639">
      <c r="AB639" s="201"/>
      <c r="AU639" s="202"/>
    </row>
    <row r="640">
      <c r="AB640" s="201"/>
      <c r="AU640" s="202"/>
    </row>
    <row r="641">
      <c r="AB641" s="201"/>
      <c r="AU641" s="202"/>
    </row>
    <row r="642">
      <c r="AB642" s="201"/>
      <c r="AU642" s="202"/>
    </row>
    <row r="643">
      <c r="AB643" s="201"/>
      <c r="AU643" s="202"/>
    </row>
    <row r="644">
      <c r="AB644" s="201"/>
      <c r="AU644" s="202"/>
    </row>
    <row r="645">
      <c r="AB645" s="201"/>
      <c r="AU645" s="202"/>
    </row>
    <row r="646">
      <c r="AB646" s="201"/>
      <c r="AU646" s="202"/>
    </row>
    <row r="647">
      <c r="AB647" s="201"/>
      <c r="AU647" s="202"/>
    </row>
    <row r="648">
      <c r="AB648" s="201"/>
      <c r="AU648" s="202"/>
    </row>
    <row r="649">
      <c r="AB649" s="201"/>
      <c r="AU649" s="202"/>
    </row>
    <row r="650">
      <c r="AB650" s="201"/>
      <c r="AU650" s="202"/>
    </row>
    <row r="651">
      <c r="AB651" s="201"/>
      <c r="AU651" s="202"/>
    </row>
    <row r="652">
      <c r="AB652" s="201"/>
      <c r="AU652" s="202"/>
    </row>
    <row r="653">
      <c r="AB653" s="201"/>
      <c r="AU653" s="202"/>
    </row>
    <row r="654">
      <c r="AB654" s="201"/>
      <c r="AU654" s="202"/>
    </row>
    <row r="655">
      <c r="AB655" s="201"/>
      <c r="AU655" s="202"/>
    </row>
    <row r="656">
      <c r="AB656" s="201"/>
      <c r="AU656" s="202"/>
    </row>
    <row r="657">
      <c r="AB657" s="201"/>
      <c r="AU657" s="202"/>
    </row>
    <row r="658">
      <c r="AB658" s="201"/>
      <c r="AU658" s="202"/>
    </row>
    <row r="659">
      <c r="AB659" s="201"/>
      <c r="AU659" s="202"/>
    </row>
    <row r="660">
      <c r="AB660" s="201"/>
      <c r="AU660" s="202"/>
    </row>
    <row r="661">
      <c r="AB661" s="201"/>
      <c r="AU661" s="202"/>
    </row>
    <row r="662">
      <c r="AB662" s="201"/>
      <c r="AU662" s="202"/>
    </row>
    <row r="663">
      <c r="AB663" s="201"/>
      <c r="AU663" s="202"/>
    </row>
    <row r="664">
      <c r="AB664" s="201"/>
      <c r="AU664" s="202"/>
    </row>
    <row r="665">
      <c r="AB665" s="201"/>
      <c r="AU665" s="202"/>
    </row>
    <row r="666">
      <c r="AB666" s="201"/>
      <c r="AU666" s="202"/>
    </row>
    <row r="667">
      <c r="AB667" s="201"/>
      <c r="AU667" s="202"/>
    </row>
    <row r="668">
      <c r="AB668" s="201"/>
      <c r="AU668" s="202"/>
    </row>
    <row r="669">
      <c r="AB669" s="201"/>
      <c r="AU669" s="202"/>
    </row>
    <row r="670">
      <c r="AB670" s="201"/>
      <c r="AU670" s="202"/>
    </row>
    <row r="671">
      <c r="AB671" s="201"/>
      <c r="AU671" s="202"/>
    </row>
    <row r="672">
      <c r="AB672" s="201"/>
      <c r="AU672" s="202"/>
    </row>
    <row r="673">
      <c r="AB673" s="201"/>
      <c r="AU673" s="202"/>
    </row>
    <row r="674">
      <c r="AB674" s="201"/>
      <c r="AU674" s="202"/>
    </row>
    <row r="675">
      <c r="AB675" s="201"/>
      <c r="AU675" s="202"/>
    </row>
    <row r="676">
      <c r="AB676" s="201"/>
      <c r="AU676" s="202"/>
    </row>
    <row r="677">
      <c r="AB677" s="201"/>
      <c r="AU677" s="202"/>
    </row>
    <row r="678">
      <c r="AB678" s="201"/>
      <c r="AU678" s="202"/>
    </row>
    <row r="679">
      <c r="AB679" s="201"/>
      <c r="AU679" s="202"/>
    </row>
    <row r="680">
      <c r="AB680" s="201"/>
      <c r="AU680" s="202"/>
    </row>
    <row r="681">
      <c r="AB681" s="201"/>
      <c r="AU681" s="202"/>
    </row>
    <row r="682">
      <c r="AB682" s="201"/>
      <c r="AU682" s="202"/>
    </row>
    <row r="683">
      <c r="AB683" s="201"/>
      <c r="AU683" s="202"/>
    </row>
    <row r="684">
      <c r="AB684" s="201"/>
      <c r="AU684" s="202"/>
    </row>
    <row r="685">
      <c r="AB685" s="201"/>
      <c r="AU685" s="202"/>
    </row>
    <row r="686">
      <c r="AB686" s="201"/>
      <c r="AU686" s="202"/>
    </row>
    <row r="687">
      <c r="AB687" s="201"/>
      <c r="AU687" s="202"/>
    </row>
    <row r="688">
      <c r="AB688" s="201"/>
      <c r="AU688" s="202"/>
    </row>
    <row r="689">
      <c r="AB689" s="201"/>
      <c r="AU689" s="202"/>
    </row>
    <row r="690">
      <c r="AB690" s="201"/>
      <c r="AU690" s="202"/>
    </row>
    <row r="691">
      <c r="AB691" s="201"/>
      <c r="AU691" s="202"/>
    </row>
    <row r="692">
      <c r="AB692" s="201"/>
      <c r="AU692" s="202"/>
    </row>
    <row r="693">
      <c r="AB693" s="201"/>
      <c r="AU693" s="202"/>
    </row>
    <row r="694">
      <c r="AB694" s="201"/>
      <c r="AU694" s="202"/>
    </row>
    <row r="695">
      <c r="AB695" s="201"/>
      <c r="AU695" s="202"/>
    </row>
    <row r="696">
      <c r="AB696" s="201"/>
      <c r="AU696" s="202"/>
    </row>
    <row r="697">
      <c r="AB697" s="201"/>
      <c r="AU697" s="202"/>
    </row>
    <row r="698">
      <c r="AB698" s="201"/>
      <c r="AU698" s="202"/>
    </row>
    <row r="699">
      <c r="AB699" s="201"/>
      <c r="AU699" s="202"/>
    </row>
    <row r="700">
      <c r="AB700" s="201"/>
      <c r="AU700" s="202"/>
    </row>
    <row r="701">
      <c r="AB701" s="201"/>
      <c r="AU701" s="202"/>
    </row>
    <row r="702">
      <c r="AB702" s="201"/>
      <c r="AU702" s="202"/>
    </row>
    <row r="703">
      <c r="AB703" s="201"/>
      <c r="AU703" s="202"/>
    </row>
    <row r="704">
      <c r="AB704" s="201"/>
      <c r="AU704" s="202"/>
    </row>
    <row r="705">
      <c r="AB705" s="201"/>
      <c r="AU705" s="202"/>
    </row>
    <row r="706">
      <c r="AB706" s="201"/>
      <c r="AU706" s="202"/>
    </row>
    <row r="707">
      <c r="AB707" s="201"/>
      <c r="AU707" s="202"/>
    </row>
    <row r="708">
      <c r="AB708" s="201"/>
      <c r="AU708" s="202"/>
    </row>
    <row r="709">
      <c r="AB709" s="201"/>
      <c r="AU709" s="202"/>
    </row>
    <row r="710">
      <c r="AB710" s="201"/>
      <c r="AU710" s="202"/>
    </row>
    <row r="711">
      <c r="AB711" s="201"/>
      <c r="AU711" s="202"/>
    </row>
    <row r="712">
      <c r="AB712" s="201"/>
      <c r="AU712" s="202"/>
    </row>
    <row r="713">
      <c r="AB713" s="201"/>
      <c r="AU713" s="202"/>
    </row>
    <row r="714">
      <c r="AB714" s="201"/>
      <c r="AU714" s="202"/>
    </row>
    <row r="715">
      <c r="AB715" s="201"/>
      <c r="AU715" s="202"/>
    </row>
    <row r="716">
      <c r="AB716" s="201"/>
      <c r="AU716" s="202"/>
    </row>
    <row r="717">
      <c r="AB717" s="201"/>
      <c r="AU717" s="202"/>
    </row>
    <row r="718">
      <c r="AB718" s="201"/>
      <c r="AU718" s="202"/>
    </row>
    <row r="719">
      <c r="AB719" s="201"/>
      <c r="AU719" s="202"/>
    </row>
    <row r="720">
      <c r="AB720" s="201"/>
      <c r="AU720" s="202"/>
    </row>
    <row r="721">
      <c r="AB721" s="201"/>
      <c r="AU721" s="202"/>
    </row>
    <row r="722">
      <c r="AB722" s="201"/>
      <c r="AU722" s="202"/>
    </row>
    <row r="723">
      <c r="AB723" s="201"/>
      <c r="AU723" s="202"/>
    </row>
    <row r="724">
      <c r="AB724" s="201"/>
      <c r="AU724" s="202"/>
    </row>
    <row r="725">
      <c r="AB725" s="201"/>
      <c r="AU725" s="202"/>
    </row>
    <row r="726">
      <c r="AB726" s="201"/>
      <c r="AU726" s="202"/>
    </row>
    <row r="727">
      <c r="AB727" s="201"/>
      <c r="AU727" s="202"/>
    </row>
    <row r="728">
      <c r="AB728" s="201"/>
      <c r="AU728" s="202"/>
    </row>
    <row r="729">
      <c r="AB729" s="201"/>
      <c r="AU729" s="202"/>
    </row>
    <row r="730">
      <c r="AB730" s="201"/>
      <c r="AU730" s="202"/>
    </row>
    <row r="731">
      <c r="AB731" s="201"/>
      <c r="AU731" s="202"/>
    </row>
    <row r="732">
      <c r="AB732" s="201"/>
      <c r="AU732" s="202"/>
    </row>
    <row r="733">
      <c r="AB733" s="201"/>
      <c r="AU733" s="202"/>
    </row>
    <row r="734">
      <c r="AB734" s="201"/>
      <c r="AU734" s="202"/>
    </row>
    <row r="735">
      <c r="AB735" s="201"/>
      <c r="AU735" s="202"/>
    </row>
    <row r="736">
      <c r="AB736" s="201"/>
      <c r="AU736" s="202"/>
    </row>
    <row r="737">
      <c r="AB737" s="201"/>
      <c r="AU737" s="202"/>
    </row>
    <row r="738">
      <c r="AB738" s="201"/>
      <c r="AU738" s="202"/>
    </row>
    <row r="739">
      <c r="AB739" s="201"/>
      <c r="AU739" s="202"/>
    </row>
    <row r="740">
      <c r="AB740" s="201"/>
      <c r="AU740" s="202"/>
    </row>
    <row r="741">
      <c r="AB741" s="201"/>
      <c r="AU741" s="202"/>
    </row>
    <row r="742">
      <c r="AB742" s="201"/>
      <c r="AU742" s="202"/>
    </row>
    <row r="743">
      <c r="AB743" s="201"/>
      <c r="AU743" s="202"/>
    </row>
    <row r="744">
      <c r="AB744" s="201"/>
      <c r="AU744" s="202"/>
    </row>
    <row r="745">
      <c r="AB745" s="201"/>
      <c r="AU745" s="202"/>
    </row>
    <row r="746">
      <c r="AB746" s="201"/>
      <c r="AU746" s="202"/>
    </row>
    <row r="747">
      <c r="AB747" s="201"/>
      <c r="AU747" s="202"/>
    </row>
    <row r="748">
      <c r="AB748" s="201"/>
      <c r="AU748" s="202"/>
    </row>
    <row r="749">
      <c r="AB749" s="201"/>
      <c r="AU749" s="202"/>
    </row>
    <row r="750">
      <c r="AB750" s="201"/>
      <c r="AU750" s="202"/>
    </row>
    <row r="751">
      <c r="AB751" s="201"/>
      <c r="AU751" s="202"/>
    </row>
    <row r="752">
      <c r="AB752" s="201"/>
      <c r="AU752" s="202"/>
    </row>
    <row r="753">
      <c r="AB753" s="201"/>
      <c r="AU753" s="202"/>
    </row>
    <row r="754">
      <c r="AB754" s="201"/>
      <c r="AU754" s="202"/>
    </row>
    <row r="755">
      <c r="AB755" s="201"/>
      <c r="AU755" s="202"/>
    </row>
    <row r="756">
      <c r="AB756" s="201"/>
      <c r="AU756" s="202"/>
    </row>
    <row r="757">
      <c r="AB757" s="201"/>
      <c r="AU757" s="202"/>
    </row>
    <row r="758">
      <c r="AB758" s="201"/>
      <c r="AU758" s="202"/>
    </row>
    <row r="759">
      <c r="AB759" s="201"/>
      <c r="AU759" s="202"/>
    </row>
    <row r="760">
      <c r="AB760" s="201"/>
      <c r="AU760" s="202"/>
    </row>
    <row r="761">
      <c r="AB761" s="201"/>
      <c r="AU761" s="202"/>
    </row>
    <row r="762">
      <c r="AB762" s="201"/>
      <c r="AU762" s="202"/>
    </row>
    <row r="763">
      <c r="AB763" s="201"/>
      <c r="AU763" s="202"/>
    </row>
    <row r="764">
      <c r="AB764" s="201"/>
      <c r="AU764" s="202"/>
    </row>
    <row r="765">
      <c r="AB765" s="201"/>
      <c r="AU765" s="202"/>
    </row>
    <row r="766">
      <c r="AB766" s="201"/>
      <c r="AU766" s="202"/>
    </row>
    <row r="767">
      <c r="AB767" s="201"/>
      <c r="AU767" s="202"/>
    </row>
    <row r="768">
      <c r="AB768" s="201"/>
      <c r="AU768" s="202"/>
    </row>
    <row r="769">
      <c r="AB769" s="201"/>
      <c r="AU769" s="202"/>
    </row>
    <row r="770">
      <c r="AB770" s="201"/>
      <c r="AU770" s="202"/>
    </row>
    <row r="771">
      <c r="AB771" s="201"/>
      <c r="AU771" s="202"/>
    </row>
    <row r="772">
      <c r="AB772" s="201"/>
      <c r="AU772" s="202"/>
    </row>
    <row r="773">
      <c r="AB773" s="201"/>
      <c r="AU773" s="202"/>
    </row>
    <row r="774">
      <c r="AB774" s="201"/>
      <c r="AU774" s="202"/>
    </row>
    <row r="775">
      <c r="AB775" s="201"/>
      <c r="AU775" s="202"/>
    </row>
    <row r="776">
      <c r="AB776" s="201"/>
      <c r="AU776" s="202"/>
    </row>
    <row r="777">
      <c r="AB777" s="201"/>
      <c r="AU777" s="202"/>
    </row>
    <row r="778">
      <c r="AB778" s="201"/>
      <c r="AU778" s="202"/>
    </row>
    <row r="779">
      <c r="AB779" s="201"/>
      <c r="AU779" s="202"/>
    </row>
    <row r="780">
      <c r="AB780" s="201"/>
      <c r="AU780" s="202"/>
    </row>
    <row r="781">
      <c r="AB781" s="201"/>
      <c r="AU781" s="202"/>
    </row>
    <row r="782">
      <c r="AB782" s="201"/>
      <c r="AU782" s="202"/>
    </row>
    <row r="783">
      <c r="AB783" s="201"/>
      <c r="AU783" s="202"/>
    </row>
    <row r="784">
      <c r="AB784" s="201"/>
      <c r="AU784" s="202"/>
    </row>
    <row r="785">
      <c r="AB785" s="201"/>
      <c r="AU785" s="202"/>
    </row>
    <row r="786">
      <c r="AB786" s="201"/>
      <c r="AU786" s="202"/>
    </row>
    <row r="787">
      <c r="AB787" s="201"/>
      <c r="AU787" s="202"/>
    </row>
    <row r="788">
      <c r="AB788" s="201"/>
      <c r="AU788" s="202"/>
    </row>
    <row r="789">
      <c r="AB789" s="201"/>
      <c r="AU789" s="202"/>
    </row>
    <row r="790">
      <c r="AB790" s="201"/>
      <c r="AU790" s="202"/>
    </row>
    <row r="791">
      <c r="AB791" s="201"/>
      <c r="AU791" s="202"/>
    </row>
    <row r="792">
      <c r="AB792" s="201"/>
      <c r="AU792" s="202"/>
    </row>
    <row r="793">
      <c r="AB793" s="201"/>
      <c r="AU793" s="202"/>
    </row>
    <row r="794">
      <c r="AB794" s="201"/>
      <c r="AU794" s="202"/>
    </row>
    <row r="795">
      <c r="AB795" s="201"/>
      <c r="AU795" s="202"/>
    </row>
    <row r="796">
      <c r="AB796" s="201"/>
      <c r="AU796" s="202"/>
    </row>
    <row r="797">
      <c r="AB797" s="201"/>
      <c r="AU797" s="202"/>
    </row>
    <row r="798">
      <c r="AB798" s="201"/>
      <c r="AU798" s="202"/>
    </row>
    <row r="799">
      <c r="AB799" s="201"/>
      <c r="AU799" s="202"/>
    </row>
    <row r="800">
      <c r="AB800" s="201"/>
      <c r="AU800" s="202"/>
    </row>
    <row r="801">
      <c r="AB801" s="201"/>
      <c r="AU801" s="202"/>
    </row>
    <row r="802">
      <c r="AB802" s="201"/>
      <c r="AU802" s="202"/>
    </row>
    <row r="803">
      <c r="AB803" s="201"/>
      <c r="AU803" s="202"/>
    </row>
    <row r="804">
      <c r="AB804" s="201"/>
      <c r="AU804" s="202"/>
    </row>
    <row r="805">
      <c r="AB805" s="201"/>
      <c r="AU805" s="202"/>
    </row>
    <row r="806">
      <c r="AB806" s="201"/>
      <c r="AU806" s="202"/>
    </row>
    <row r="807">
      <c r="AB807" s="201"/>
      <c r="AU807" s="202"/>
    </row>
    <row r="808">
      <c r="AB808" s="201"/>
      <c r="AU808" s="202"/>
    </row>
    <row r="809">
      <c r="AB809" s="201"/>
      <c r="AU809" s="202"/>
    </row>
    <row r="810">
      <c r="AB810" s="201"/>
      <c r="AU810" s="202"/>
    </row>
    <row r="811">
      <c r="AB811" s="201"/>
      <c r="AU811" s="202"/>
    </row>
    <row r="812">
      <c r="AB812" s="201"/>
      <c r="AU812" s="202"/>
    </row>
    <row r="813">
      <c r="AB813" s="201"/>
      <c r="AU813" s="202"/>
    </row>
    <row r="814">
      <c r="AB814" s="201"/>
      <c r="AU814" s="202"/>
    </row>
    <row r="815">
      <c r="AB815" s="201"/>
      <c r="AU815" s="202"/>
    </row>
    <row r="816">
      <c r="AB816" s="201"/>
      <c r="AU816" s="202"/>
    </row>
    <row r="817">
      <c r="AB817" s="201"/>
      <c r="AU817" s="202"/>
    </row>
    <row r="818">
      <c r="AB818" s="201"/>
      <c r="AU818" s="202"/>
    </row>
    <row r="819">
      <c r="AB819" s="201"/>
      <c r="AU819" s="202"/>
    </row>
    <row r="820">
      <c r="AB820" s="201"/>
      <c r="AU820" s="202"/>
    </row>
    <row r="821">
      <c r="AB821" s="201"/>
      <c r="AU821" s="202"/>
    </row>
    <row r="822">
      <c r="AB822" s="201"/>
      <c r="AU822" s="202"/>
    </row>
    <row r="823">
      <c r="AB823" s="201"/>
      <c r="AU823" s="202"/>
    </row>
    <row r="824">
      <c r="AB824" s="201"/>
      <c r="AU824" s="202"/>
    </row>
    <row r="825">
      <c r="AB825" s="201"/>
      <c r="AU825" s="202"/>
    </row>
    <row r="826">
      <c r="AB826" s="201"/>
      <c r="AU826" s="202"/>
    </row>
    <row r="827">
      <c r="AB827" s="201"/>
      <c r="AU827" s="202"/>
    </row>
    <row r="828">
      <c r="AB828" s="201"/>
      <c r="AU828" s="202"/>
    </row>
    <row r="829">
      <c r="AB829" s="201"/>
      <c r="AU829" s="202"/>
    </row>
    <row r="830">
      <c r="AB830" s="201"/>
      <c r="AU830" s="202"/>
    </row>
    <row r="831">
      <c r="AB831" s="201"/>
      <c r="AU831" s="202"/>
    </row>
    <row r="832">
      <c r="AB832" s="201"/>
      <c r="AU832" s="202"/>
    </row>
    <row r="833">
      <c r="AB833" s="201"/>
      <c r="AU833" s="202"/>
    </row>
    <row r="834">
      <c r="AB834" s="201"/>
      <c r="AU834" s="202"/>
    </row>
    <row r="835">
      <c r="AB835" s="201"/>
      <c r="AU835" s="202"/>
    </row>
    <row r="836">
      <c r="AB836" s="201"/>
      <c r="AU836" s="202"/>
    </row>
    <row r="837">
      <c r="AB837" s="201"/>
      <c r="AU837" s="202"/>
    </row>
    <row r="838">
      <c r="AB838" s="201"/>
      <c r="AU838" s="202"/>
    </row>
    <row r="839">
      <c r="AB839" s="201"/>
      <c r="AU839" s="202"/>
    </row>
    <row r="840">
      <c r="AB840" s="201"/>
      <c r="AU840" s="202"/>
    </row>
    <row r="841">
      <c r="AB841" s="201"/>
      <c r="AU841" s="202"/>
    </row>
    <row r="842">
      <c r="AB842" s="201"/>
      <c r="AU842" s="202"/>
    </row>
    <row r="843">
      <c r="AB843" s="201"/>
      <c r="AU843" s="202"/>
    </row>
    <row r="844">
      <c r="AB844" s="201"/>
      <c r="AU844" s="202"/>
    </row>
    <row r="845">
      <c r="AB845" s="201"/>
      <c r="AU845" s="202"/>
    </row>
    <row r="846">
      <c r="AB846" s="201"/>
      <c r="AU846" s="202"/>
    </row>
    <row r="847">
      <c r="AB847" s="201"/>
      <c r="AU847" s="202"/>
    </row>
    <row r="848">
      <c r="AB848" s="201"/>
      <c r="AU848" s="202"/>
    </row>
    <row r="849">
      <c r="AB849" s="201"/>
      <c r="AU849" s="202"/>
    </row>
    <row r="850">
      <c r="AB850" s="201"/>
      <c r="AU850" s="202"/>
    </row>
    <row r="851">
      <c r="AB851" s="201"/>
      <c r="AU851" s="202"/>
    </row>
    <row r="852">
      <c r="AB852" s="201"/>
      <c r="AU852" s="202"/>
    </row>
    <row r="853">
      <c r="AB853" s="201"/>
      <c r="AU853" s="202"/>
    </row>
    <row r="854">
      <c r="AB854" s="201"/>
      <c r="AU854" s="202"/>
    </row>
    <row r="855">
      <c r="AB855" s="201"/>
      <c r="AU855" s="202"/>
    </row>
    <row r="856">
      <c r="AB856" s="201"/>
      <c r="AU856" s="202"/>
    </row>
    <row r="857">
      <c r="AB857" s="201"/>
      <c r="AU857" s="202"/>
    </row>
    <row r="858">
      <c r="AB858" s="201"/>
      <c r="AU858" s="202"/>
    </row>
    <row r="859">
      <c r="AB859" s="201"/>
      <c r="AU859" s="202"/>
    </row>
    <row r="860">
      <c r="AB860" s="201"/>
      <c r="AU860" s="202"/>
    </row>
    <row r="861">
      <c r="AB861" s="201"/>
      <c r="AU861" s="202"/>
    </row>
    <row r="862">
      <c r="AB862" s="201"/>
      <c r="AU862" s="202"/>
    </row>
    <row r="863">
      <c r="AB863" s="201"/>
      <c r="AU863" s="202"/>
    </row>
    <row r="864">
      <c r="AB864" s="201"/>
      <c r="AU864" s="202"/>
    </row>
    <row r="865">
      <c r="AB865" s="201"/>
      <c r="AU865" s="202"/>
    </row>
    <row r="866">
      <c r="AB866" s="201"/>
      <c r="AU866" s="202"/>
    </row>
    <row r="867">
      <c r="AB867" s="201"/>
      <c r="AU867" s="202"/>
    </row>
    <row r="868">
      <c r="AB868" s="201"/>
      <c r="AU868" s="202"/>
    </row>
    <row r="869">
      <c r="AB869" s="201"/>
      <c r="AU869" s="202"/>
    </row>
    <row r="870">
      <c r="AB870" s="201"/>
      <c r="AU870" s="202"/>
    </row>
    <row r="871">
      <c r="AB871" s="201"/>
      <c r="AU871" s="202"/>
    </row>
    <row r="872">
      <c r="AB872" s="201"/>
      <c r="AU872" s="202"/>
    </row>
    <row r="873">
      <c r="AB873" s="201"/>
      <c r="AU873" s="202"/>
    </row>
    <row r="874">
      <c r="AB874" s="201"/>
      <c r="AU874" s="202"/>
    </row>
    <row r="875">
      <c r="AB875" s="201"/>
      <c r="AU875" s="202"/>
    </row>
    <row r="876">
      <c r="AB876" s="201"/>
      <c r="AU876" s="202"/>
    </row>
    <row r="877">
      <c r="AB877" s="201"/>
      <c r="AU877" s="202"/>
    </row>
    <row r="878">
      <c r="AB878" s="201"/>
      <c r="AU878" s="202"/>
    </row>
    <row r="879">
      <c r="AB879" s="201"/>
      <c r="AU879" s="202"/>
    </row>
    <row r="880">
      <c r="AB880" s="201"/>
      <c r="AU880" s="202"/>
    </row>
    <row r="881">
      <c r="AB881" s="201"/>
      <c r="AU881" s="202"/>
    </row>
    <row r="882">
      <c r="AB882" s="201"/>
      <c r="AU882" s="202"/>
    </row>
    <row r="883">
      <c r="AB883" s="201"/>
      <c r="AU883" s="202"/>
    </row>
    <row r="884">
      <c r="AB884" s="201"/>
      <c r="AU884" s="202"/>
    </row>
    <row r="885">
      <c r="AB885" s="201"/>
      <c r="AU885" s="202"/>
    </row>
    <row r="886">
      <c r="AB886" s="201"/>
      <c r="AU886" s="202"/>
    </row>
    <row r="887">
      <c r="AB887" s="201"/>
      <c r="AU887" s="202"/>
    </row>
    <row r="888">
      <c r="AB888" s="201"/>
      <c r="AU888" s="202"/>
    </row>
    <row r="889">
      <c r="AB889" s="201"/>
      <c r="AU889" s="202"/>
    </row>
    <row r="890">
      <c r="AB890" s="201"/>
      <c r="AU890" s="202"/>
    </row>
    <row r="891">
      <c r="AB891" s="201"/>
      <c r="AU891" s="202"/>
    </row>
    <row r="892">
      <c r="AB892" s="201"/>
      <c r="AU892" s="202"/>
    </row>
    <row r="893">
      <c r="AB893" s="201"/>
      <c r="AU893" s="202"/>
    </row>
    <row r="894">
      <c r="AB894" s="201"/>
      <c r="AU894" s="202"/>
    </row>
    <row r="895">
      <c r="AB895" s="201"/>
      <c r="AU895" s="202"/>
    </row>
    <row r="896">
      <c r="AB896" s="201"/>
      <c r="AU896" s="202"/>
    </row>
    <row r="897">
      <c r="AB897" s="201"/>
      <c r="AU897" s="202"/>
    </row>
    <row r="898">
      <c r="AB898" s="201"/>
      <c r="AU898" s="202"/>
    </row>
    <row r="899">
      <c r="AB899" s="201"/>
      <c r="AU899" s="202"/>
    </row>
    <row r="900">
      <c r="AB900" s="201"/>
      <c r="AU900" s="202"/>
    </row>
    <row r="901">
      <c r="AB901" s="201"/>
      <c r="AU901" s="202"/>
    </row>
    <row r="902">
      <c r="AB902" s="201"/>
      <c r="AU902" s="202"/>
    </row>
    <row r="903">
      <c r="AB903" s="201"/>
      <c r="AU903" s="202"/>
    </row>
    <row r="904">
      <c r="AB904" s="201"/>
      <c r="AU904" s="202"/>
    </row>
    <row r="905">
      <c r="AB905" s="201"/>
      <c r="AU905" s="202"/>
    </row>
    <row r="906">
      <c r="AB906" s="201"/>
      <c r="AU906" s="202"/>
    </row>
    <row r="907">
      <c r="AB907" s="201"/>
      <c r="AU907" s="202"/>
    </row>
    <row r="908">
      <c r="AB908" s="201"/>
      <c r="AU908" s="202"/>
    </row>
    <row r="909">
      <c r="AB909" s="201"/>
      <c r="AU909" s="202"/>
    </row>
    <row r="910">
      <c r="AB910" s="201"/>
      <c r="AU910" s="202"/>
    </row>
    <row r="911">
      <c r="AB911" s="201"/>
      <c r="AU911" s="202"/>
    </row>
    <row r="912">
      <c r="AB912" s="201"/>
      <c r="AU912" s="202"/>
    </row>
    <row r="913">
      <c r="AB913" s="201"/>
      <c r="AU913" s="202"/>
    </row>
    <row r="914">
      <c r="AB914" s="201"/>
      <c r="AU914" s="202"/>
    </row>
    <row r="915">
      <c r="AB915" s="201"/>
      <c r="AU915" s="202"/>
    </row>
    <row r="916">
      <c r="AB916" s="201"/>
      <c r="AU916" s="202"/>
    </row>
    <row r="917">
      <c r="AB917" s="201"/>
      <c r="AU917" s="202"/>
    </row>
    <row r="918">
      <c r="AB918" s="201"/>
      <c r="AU918" s="202"/>
    </row>
    <row r="919">
      <c r="AB919" s="201"/>
      <c r="AU919" s="202"/>
    </row>
    <row r="920">
      <c r="AB920" s="201"/>
      <c r="AU920" s="202"/>
    </row>
    <row r="921">
      <c r="AB921" s="201"/>
      <c r="AU921" s="202"/>
    </row>
    <row r="922">
      <c r="AB922" s="201"/>
      <c r="AU922" s="202"/>
    </row>
    <row r="923">
      <c r="AB923" s="201"/>
      <c r="AU923" s="202"/>
    </row>
    <row r="924">
      <c r="AB924" s="201"/>
      <c r="AU924" s="202"/>
    </row>
    <row r="925">
      <c r="AB925" s="201"/>
      <c r="AU925" s="202"/>
    </row>
    <row r="926">
      <c r="AB926" s="201"/>
      <c r="AU926" s="202"/>
    </row>
    <row r="927">
      <c r="AB927" s="201"/>
      <c r="AU927" s="202"/>
    </row>
    <row r="928">
      <c r="AB928" s="201"/>
      <c r="AU928" s="202"/>
    </row>
    <row r="929">
      <c r="AB929" s="201"/>
      <c r="AU929" s="202"/>
    </row>
    <row r="930">
      <c r="AB930" s="201"/>
      <c r="AU930" s="202"/>
    </row>
    <row r="931">
      <c r="AB931" s="201"/>
      <c r="AU931" s="202"/>
    </row>
    <row r="932">
      <c r="AB932" s="201"/>
      <c r="AU932" s="202"/>
    </row>
    <row r="933">
      <c r="AB933" s="201"/>
      <c r="AU933" s="202"/>
    </row>
    <row r="934">
      <c r="AB934" s="201"/>
      <c r="AU934" s="202"/>
    </row>
    <row r="935">
      <c r="AB935" s="201"/>
      <c r="AU935" s="202"/>
    </row>
    <row r="936">
      <c r="AB936" s="201"/>
      <c r="AU936" s="202"/>
    </row>
    <row r="937">
      <c r="AB937" s="201"/>
      <c r="AU937" s="202"/>
    </row>
    <row r="938">
      <c r="AB938" s="201"/>
      <c r="AU938" s="202"/>
    </row>
    <row r="939">
      <c r="AB939" s="201"/>
      <c r="AU939" s="202"/>
    </row>
    <row r="940">
      <c r="AB940" s="201"/>
      <c r="AU940" s="202"/>
    </row>
    <row r="941">
      <c r="AB941" s="201"/>
      <c r="AU941" s="202"/>
    </row>
    <row r="942">
      <c r="AB942" s="201"/>
      <c r="AU942" s="202"/>
    </row>
    <row r="943">
      <c r="AB943" s="201"/>
      <c r="AU943" s="202"/>
    </row>
    <row r="944">
      <c r="AB944" s="201"/>
      <c r="AU944" s="202"/>
    </row>
    <row r="945">
      <c r="AB945" s="201"/>
      <c r="AU945" s="202"/>
    </row>
    <row r="946">
      <c r="AB946" s="201"/>
      <c r="AU946" s="202"/>
    </row>
    <row r="947">
      <c r="AB947" s="201"/>
      <c r="AU947" s="202"/>
    </row>
    <row r="948">
      <c r="AB948" s="201"/>
      <c r="AU948" s="202"/>
    </row>
    <row r="949">
      <c r="AB949" s="201"/>
      <c r="AU949" s="202"/>
    </row>
    <row r="950">
      <c r="AB950" s="201"/>
      <c r="AU950" s="202"/>
    </row>
    <row r="951">
      <c r="AB951" s="201"/>
      <c r="AU951" s="202"/>
    </row>
    <row r="952">
      <c r="AB952" s="201"/>
      <c r="AU952" s="202"/>
    </row>
    <row r="953">
      <c r="AB953" s="201"/>
      <c r="AU953" s="202"/>
    </row>
    <row r="954">
      <c r="AB954" s="201"/>
      <c r="AU954" s="202"/>
    </row>
    <row r="955">
      <c r="AB955" s="201"/>
      <c r="AU955" s="202"/>
    </row>
    <row r="956">
      <c r="AB956" s="201"/>
      <c r="AU956" s="202"/>
    </row>
    <row r="957">
      <c r="AB957" s="201"/>
      <c r="AU957" s="202"/>
    </row>
    <row r="958">
      <c r="AB958" s="201"/>
      <c r="AU958" s="202"/>
    </row>
    <row r="959">
      <c r="AB959" s="201"/>
      <c r="AU959" s="202"/>
    </row>
    <row r="960">
      <c r="AB960" s="201"/>
      <c r="AU960" s="202"/>
    </row>
    <row r="961">
      <c r="AB961" s="201"/>
      <c r="AU961" s="202"/>
    </row>
    <row r="962">
      <c r="AB962" s="201"/>
      <c r="AU962" s="202"/>
    </row>
    <row r="963">
      <c r="AB963" s="201"/>
      <c r="AU963" s="202"/>
    </row>
    <row r="964">
      <c r="AB964" s="201"/>
      <c r="AU964" s="202"/>
    </row>
    <row r="965">
      <c r="AB965" s="201"/>
      <c r="AU965" s="202"/>
    </row>
    <row r="966">
      <c r="AB966" s="201"/>
      <c r="AU966" s="202"/>
    </row>
    <row r="967">
      <c r="AB967" s="201"/>
      <c r="AU967" s="202"/>
    </row>
    <row r="968">
      <c r="AB968" s="201"/>
      <c r="AU968" s="202"/>
    </row>
    <row r="969">
      <c r="AB969" s="201"/>
      <c r="AU969" s="202"/>
    </row>
    <row r="970">
      <c r="AB970" s="201"/>
      <c r="AU970" s="202"/>
    </row>
    <row r="971">
      <c r="AB971" s="201"/>
      <c r="AU971" s="202"/>
    </row>
    <row r="972">
      <c r="AB972" s="201"/>
      <c r="AU972" s="202"/>
    </row>
    <row r="973">
      <c r="AB973" s="201"/>
      <c r="AU973" s="202"/>
    </row>
    <row r="974">
      <c r="AB974" s="201"/>
      <c r="AU974" s="202"/>
    </row>
    <row r="975">
      <c r="AB975" s="201"/>
      <c r="AU975" s="202"/>
    </row>
    <row r="976">
      <c r="AB976" s="201"/>
      <c r="AU976" s="202"/>
    </row>
    <row r="977">
      <c r="AB977" s="201"/>
      <c r="AU977" s="202"/>
    </row>
    <row r="978">
      <c r="AB978" s="201"/>
      <c r="AU978" s="202"/>
    </row>
    <row r="979">
      <c r="AB979" s="201"/>
      <c r="AU979" s="202"/>
    </row>
    <row r="980">
      <c r="AB980" s="201"/>
      <c r="AU980" s="202"/>
    </row>
    <row r="981">
      <c r="AB981" s="201"/>
      <c r="AU981" s="202"/>
    </row>
    <row r="982">
      <c r="AB982" s="201"/>
      <c r="AU982" s="202"/>
    </row>
    <row r="983">
      <c r="AB983" s="201"/>
      <c r="AU983" s="202"/>
    </row>
    <row r="984">
      <c r="AB984" s="201"/>
      <c r="AU984" s="202"/>
    </row>
    <row r="985">
      <c r="AB985" s="201"/>
      <c r="AU985" s="202"/>
    </row>
    <row r="986">
      <c r="AB986" s="201"/>
      <c r="AU986" s="202"/>
    </row>
    <row r="987">
      <c r="AB987" s="201"/>
      <c r="AU987" s="202"/>
    </row>
    <row r="988">
      <c r="AB988" s="201"/>
      <c r="AU988" s="202"/>
    </row>
    <row r="989">
      <c r="AB989" s="201"/>
      <c r="AU989" s="202"/>
    </row>
    <row r="990">
      <c r="AB990" s="201"/>
      <c r="AU990" s="202"/>
    </row>
    <row r="991">
      <c r="AB991" s="201"/>
      <c r="AU991" s="202"/>
    </row>
    <row r="992">
      <c r="AB992" s="201"/>
      <c r="AU992" s="202"/>
    </row>
    <row r="993">
      <c r="AB993" s="201"/>
      <c r="AU993" s="202"/>
    </row>
    <row r="994">
      <c r="AB994" s="201"/>
      <c r="AU994" s="202"/>
    </row>
    <row r="995">
      <c r="AB995" s="201"/>
      <c r="AU995" s="202"/>
    </row>
    <row r="996">
      <c r="AB996" s="201"/>
      <c r="AU996" s="202"/>
    </row>
    <row r="997">
      <c r="AB997" s="201"/>
      <c r="AU997" s="202"/>
    </row>
    <row r="998">
      <c r="AB998" s="201"/>
      <c r="AU998" s="202"/>
    </row>
    <row r="999">
      <c r="AB999" s="201"/>
      <c r="AU999" s="202"/>
    </row>
    <row r="1000">
      <c r="AB1000" s="201"/>
      <c r="AU1000" s="202"/>
    </row>
  </sheetData>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 t="s">
        <v>1018</v>
      </c>
    </row>
    <row r="2">
      <c r="A2" s="13" t="s">
        <v>22</v>
      </c>
    </row>
    <row r="3">
      <c r="A3" s="13" t="s">
        <v>1019</v>
      </c>
      <c r="B3" s="13" t="s">
        <v>471</v>
      </c>
      <c r="C3" s="13" t="s">
        <v>1020</v>
      </c>
      <c r="D3" s="13" t="s">
        <v>1021</v>
      </c>
      <c r="E3" s="13" t="s">
        <v>590</v>
      </c>
      <c r="F3" s="13" t="s">
        <v>607</v>
      </c>
    </row>
    <row r="4">
      <c r="A4" s="13" t="s">
        <v>1022</v>
      </c>
    </row>
    <row r="5">
      <c r="A5" s="13" t="s">
        <v>1023</v>
      </c>
      <c r="B5" s="13" t="s">
        <v>471</v>
      </c>
      <c r="C5" s="13" t="s">
        <v>477</v>
      </c>
      <c r="D5" s="13" t="s">
        <v>475</v>
      </c>
      <c r="E5" s="13" t="s">
        <v>469</v>
      </c>
      <c r="F5" s="13" t="s">
        <v>467</v>
      </c>
      <c r="G5" s="13" t="s">
        <v>1024</v>
      </c>
      <c r="H5" s="13" t="s">
        <v>1025</v>
      </c>
    </row>
    <row r="6">
      <c r="A6" s="13" t="s">
        <v>1026</v>
      </c>
      <c r="B6" s="13" t="s">
        <v>1027</v>
      </c>
      <c r="C6" s="13" t="s">
        <v>1028</v>
      </c>
    </row>
    <row r="9">
      <c r="A9" s="13" t="s">
        <v>1029</v>
      </c>
    </row>
    <row r="10">
      <c r="A10" s="13" t="s">
        <v>1030</v>
      </c>
    </row>
    <row r="11">
      <c r="A11" s="13" t="s">
        <v>1031</v>
      </c>
    </row>
    <row r="14">
      <c r="A14" s="13" t="s">
        <v>1032</v>
      </c>
      <c r="B14" s="13" t="s">
        <v>1033</v>
      </c>
      <c r="C14" s="13" t="s">
        <v>1034</v>
      </c>
      <c r="D14" s="13" t="s">
        <v>1035</v>
      </c>
      <c r="E14" s="13" t="s">
        <v>1036</v>
      </c>
      <c r="F14" s="13" t="s">
        <v>1037</v>
      </c>
      <c r="I14" s="13" t="s">
        <v>1038</v>
      </c>
      <c r="J14" s="13" t="s">
        <v>564</v>
      </c>
    </row>
    <row r="15">
      <c r="A15" s="13" t="s">
        <v>471</v>
      </c>
      <c r="B15" s="13">
        <v>100.0</v>
      </c>
      <c r="C15" s="13">
        <v>75.0</v>
      </c>
      <c r="D15" s="13">
        <v>50.0</v>
      </c>
      <c r="E15" s="13">
        <v>25.0</v>
      </c>
      <c r="F15" s="13">
        <v>0.0</v>
      </c>
      <c r="I15" s="13">
        <v>1.0</v>
      </c>
      <c r="J15" s="13">
        <v>1.0</v>
      </c>
    </row>
    <row r="16">
      <c r="A16" s="13" t="s">
        <v>590</v>
      </c>
      <c r="B16" s="13">
        <v>0.0</v>
      </c>
      <c r="C16" s="13">
        <v>100.0</v>
      </c>
      <c r="D16" s="13">
        <v>75.0</v>
      </c>
      <c r="E16" s="13">
        <v>50.0</v>
      </c>
      <c r="F16" s="13">
        <v>25.0</v>
      </c>
      <c r="I16" s="13">
        <v>2.0</v>
      </c>
      <c r="J16" s="13">
        <v>3.0</v>
      </c>
    </row>
    <row r="17">
      <c r="A17" s="13" t="s">
        <v>1021</v>
      </c>
      <c r="B17" s="13">
        <v>25.0</v>
      </c>
      <c r="C17" s="13">
        <v>0.0</v>
      </c>
      <c r="D17" s="13">
        <v>100.0</v>
      </c>
      <c r="E17" s="13">
        <v>75.0</v>
      </c>
      <c r="F17" s="13">
        <v>50.0</v>
      </c>
      <c r="I17" s="13">
        <v>3.0</v>
      </c>
      <c r="J17" s="13">
        <v>9.0</v>
      </c>
    </row>
    <row r="18">
      <c r="A18" s="13" t="s">
        <v>1039</v>
      </c>
      <c r="B18" s="13">
        <v>50.0</v>
      </c>
      <c r="C18" s="13">
        <v>25.0</v>
      </c>
      <c r="D18" s="13">
        <v>0.0</v>
      </c>
      <c r="E18" s="13">
        <v>100.0</v>
      </c>
      <c r="F18" s="13">
        <v>75.0</v>
      </c>
      <c r="I18" s="13">
        <v>4.0</v>
      </c>
      <c r="J18" s="13">
        <v>18.0</v>
      </c>
    </row>
    <row r="19">
      <c r="A19" s="13" t="s">
        <v>1020</v>
      </c>
      <c r="B19" s="13">
        <v>75.0</v>
      </c>
      <c r="C19" s="13">
        <v>50.0</v>
      </c>
      <c r="D19" s="13">
        <v>25.0</v>
      </c>
      <c r="E19" s="13">
        <v>0.0</v>
      </c>
      <c r="F19" s="13">
        <v>100.0</v>
      </c>
      <c r="I19" s="13">
        <v>5.0</v>
      </c>
      <c r="J19" s="13">
        <v>30.0</v>
      </c>
    </row>
    <row r="20">
      <c r="I20" s="13">
        <v>6.0</v>
      </c>
      <c r="J20" s="13">
        <v>48.0</v>
      </c>
    </row>
    <row r="23">
      <c r="A23" s="13" t="s">
        <v>1040</v>
      </c>
    </row>
    <row r="30">
      <c r="A30" s="13" t="s">
        <v>895</v>
      </c>
      <c r="H30" s="13" t="s">
        <v>541</v>
      </c>
      <c r="I30" s="13">
        <v>1800.0</v>
      </c>
    </row>
    <row r="31">
      <c r="H31" s="13" t="s">
        <v>1041</v>
      </c>
      <c r="K31" s="13">
        <v>10.0</v>
      </c>
      <c r="L31" s="13">
        <v>8.0</v>
      </c>
    </row>
    <row r="32">
      <c r="A32" s="13" t="s">
        <v>1042</v>
      </c>
      <c r="B32" s="13" t="s">
        <v>1043</v>
      </c>
      <c r="C32" s="13" t="s">
        <v>1044</v>
      </c>
      <c r="K32" s="13">
        <v>12.0</v>
      </c>
      <c r="L32" s="13">
        <v>9.0</v>
      </c>
    </row>
    <row r="33">
      <c r="A33" s="13">
        <v>30.0</v>
      </c>
      <c r="B33" s="13">
        <v>2.0</v>
      </c>
      <c r="C33" s="13">
        <v>1.0</v>
      </c>
      <c r="K33" s="13">
        <v>14.0</v>
      </c>
      <c r="L33" s="13">
        <v>11.0</v>
      </c>
    </row>
    <row r="34">
      <c r="A34" s="13">
        <v>60.0</v>
      </c>
      <c r="B34" s="13">
        <v>2.0</v>
      </c>
      <c r="C34" s="13">
        <v>2.0</v>
      </c>
      <c r="H34" s="13" t="s">
        <v>919</v>
      </c>
      <c r="K34" s="13">
        <v>16.0</v>
      </c>
      <c r="L34" s="13">
        <v>13.0</v>
      </c>
    </row>
    <row r="35">
      <c r="A35" s="13">
        <v>90.0</v>
      </c>
      <c r="B35" s="13">
        <v>2.0</v>
      </c>
      <c r="C35" s="13">
        <v>3.0</v>
      </c>
      <c r="K35" s="13">
        <v>18.0</v>
      </c>
      <c r="L35" s="13">
        <v>14.0</v>
      </c>
    </row>
    <row r="36">
      <c r="A36" s="13">
        <v>180.0</v>
      </c>
      <c r="B36" s="13">
        <v>3.0</v>
      </c>
      <c r="C36" s="13">
        <v>4.0</v>
      </c>
      <c r="K36" s="13">
        <v>20.0</v>
      </c>
      <c r="L36" s="13">
        <v>16.0</v>
      </c>
    </row>
    <row r="37">
      <c r="A37" s="203" t="s">
        <v>1045</v>
      </c>
      <c r="B37" s="13">
        <v>3.0</v>
      </c>
      <c r="C37" s="13">
        <v>6.0</v>
      </c>
      <c r="K37" s="13">
        <v>22.0</v>
      </c>
      <c r="L37" s="13">
        <v>17.0</v>
      </c>
    </row>
    <row r="38">
      <c r="A38" s="203" t="s">
        <v>1046</v>
      </c>
      <c r="B38" s="13">
        <v>3.0</v>
      </c>
      <c r="C38" s="13">
        <v>8.0</v>
      </c>
      <c r="K38" s="13">
        <v>24.0</v>
      </c>
      <c r="L38" s="13">
        <v>19.0</v>
      </c>
    </row>
    <row r="39">
      <c r="A39" s="13">
        <v>360.0</v>
      </c>
      <c r="B39" s="13">
        <v>4.0</v>
      </c>
      <c r="C39" s="13">
        <v>7.0</v>
      </c>
      <c r="K39" s="13">
        <v>26.0</v>
      </c>
      <c r="L39" s="13">
        <v>21.0</v>
      </c>
    </row>
    <row r="40">
      <c r="K40" s="13">
        <v>28.0</v>
      </c>
      <c r="L40" s="13">
        <v>22.0</v>
      </c>
    </row>
    <row r="43">
      <c r="A43" s="204"/>
      <c r="B43" s="204"/>
      <c r="C43" s="204"/>
      <c r="D43" s="204"/>
      <c r="E43" s="204"/>
      <c r="F43" s="204"/>
      <c r="G43" s="204"/>
      <c r="H43" s="204"/>
      <c r="I43" s="204"/>
      <c r="J43" s="204"/>
      <c r="K43" s="204"/>
      <c r="L43" s="204"/>
      <c r="M43" s="204"/>
      <c r="N43" s="204"/>
      <c r="O43" s="204"/>
      <c r="P43" s="204"/>
      <c r="Q43" s="204"/>
      <c r="R43" s="204"/>
      <c r="S43" s="204"/>
      <c r="T43" s="204"/>
      <c r="U43" s="204"/>
      <c r="V43" s="204"/>
      <c r="W43" s="204"/>
      <c r="X43" s="204"/>
      <c r="Y43" s="204"/>
      <c r="Z43" s="204"/>
    </row>
    <row r="45">
      <c r="A45" s="13" t="s">
        <v>33</v>
      </c>
      <c r="B45" s="13">
        <v>14.0</v>
      </c>
      <c r="E45" s="13" t="s">
        <v>226</v>
      </c>
      <c r="F45" s="13">
        <v>83.0</v>
      </c>
      <c r="G45" s="13">
        <v>17.0</v>
      </c>
    </row>
    <row r="46">
      <c r="A46" s="13">
        <v>4.0</v>
      </c>
      <c r="B46" s="13">
        <v>57.0</v>
      </c>
      <c r="C46" s="88">
        <f>1</f>
        <v>1</v>
      </c>
      <c r="E46" s="13">
        <v>2.0</v>
      </c>
      <c r="F46" s="13">
        <v>100.0</v>
      </c>
    </row>
    <row r="47">
      <c r="A47" s="13">
        <v>7.0</v>
      </c>
      <c r="B47" s="13">
        <v>100.0</v>
      </c>
      <c r="C47" s="13">
        <v>1.0</v>
      </c>
      <c r="E47" s="13">
        <v>3.0</v>
      </c>
      <c r="F47" s="13">
        <v>117.0</v>
      </c>
    </row>
    <row r="48">
      <c r="A48" s="13">
        <v>10.0</v>
      </c>
      <c r="B48" s="13">
        <v>143.0</v>
      </c>
      <c r="C48" s="13">
        <v>1.0</v>
      </c>
      <c r="E48" s="13">
        <v>6.0</v>
      </c>
      <c r="F48" s="13">
        <v>167.0</v>
      </c>
      <c r="G48" s="205" t="s">
        <v>1047</v>
      </c>
    </row>
    <row r="49">
      <c r="A49" s="13">
        <v>14.0</v>
      </c>
      <c r="B49" s="13">
        <v>200.0</v>
      </c>
      <c r="C49" s="13">
        <v>1.0</v>
      </c>
    </row>
    <row r="50">
      <c r="A50" s="13">
        <v>17.0</v>
      </c>
      <c r="B50" s="13">
        <v>243.0</v>
      </c>
      <c r="C50" s="13">
        <v>1.0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 t="s">
        <v>1048</v>
      </c>
    </row>
    <row r="2">
      <c r="A2" s="13" t="s">
        <v>541</v>
      </c>
      <c r="B2" s="13" t="s">
        <v>1049</v>
      </c>
      <c r="C2" s="13" t="s">
        <v>1050</v>
      </c>
      <c r="D2" s="13">
        <v>80.0</v>
      </c>
      <c r="E2" s="13" t="s">
        <v>824</v>
      </c>
    </row>
    <row r="3">
      <c r="A3" s="13" t="s">
        <v>541</v>
      </c>
      <c r="B3" s="13" t="s">
        <v>581</v>
      </c>
      <c r="C3" s="13" t="s">
        <v>1050</v>
      </c>
      <c r="D3" s="13">
        <v>60.0</v>
      </c>
      <c r="E3" s="13" t="s">
        <v>846</v>
      </c>
    </row>
    <row r="4">
      <c r="A4" s="13" t="s">
        <v>541</v>
      </c>
      <c r="B4" s="13" t="s">
        <v>469</v>
      </c>
      <c r="C4" s="13" t="s">
        <v>1050</v>
      </c>
      <c r="D4" s="13">
        <v>30.0</v>
      </c>
      <c r="E4" s="13" t="s">
        <v>837</v>
      </c>
    </row>
    <row r="5">
      <c r="A5" s="13" t="s">
        <v>541</v>
      </c>
      <c r="B5" s="13" t="s">
        <v>541</v>
      </c>
      <c r="C5" s="13" t="s">
        <v>1050</v>
      </c>
      <c r="D5" s="13">
        <v>30.0</v>
      </c>
      <c r="E5" s="13" t="s">
        <v>849</v>
      </c>
    </row>
    <row r="6">
      <c r="A6" s="13" t="s">
        <v>541</v>
      </c>
      <c r="B6" s="13" t="s">
        <v>475</v>
      </c>
      <c r="C6" s="13" t="s">
        <v>1050</v>
      </c>
      <c r="D6" s="13">
        <v>40.0</v>
      </c>
      <c r="E6" s="13" t="s">
        <v>856</v>
      </c>
    </row>
    <row r="7">
      <c r="A7" s="13" t="s">
        <v>541</v>
      </c>
      <c r="B7" s="13" t="s">
        <v>477</v>
      </c>
      <c r="C7" s="13" t="s">
        <v>1050</v>
      </c>
      <c r="D7" s="13">
        <v>30.0</v>
      </c>
      <c r="E7" s="13" t="s">
        <v>1051</v>
      </c>
    </row>
    <row r="8">
      <c r="A8" s="13" t="s">
        <v>541</v>
      </c>
      <c r="B8" s="13" t="s">
        <v>467</v>
      </c>
      <c r="C8" s="13" t="s">
        <v>1050</v>
      </c>
      <c r="D8" s="13">
        <v>180.0</v>
      </c>
      <c r="E8" s="13" t="s">
        <v>1052</v>
      </c>
    </row>
    <row r="9">
      <c r="A9" s="13" t="s">
        <v>919</v>
      </c>
      <c r="B9" s="13" t="s">
        <v>471</v>
      </c>
      <c r="C9" s="13" t="s">
        <v>490</v>
      </c>
      <c r="D9" s="13">
        <v>60.0</v>
      </c>
      <c r="E9" s="13" t="s">
        <v>1053</v>
      </c>
    </row>
    <row r="10">
      <c r="A10" s="13" t="s">
        <v>919</v>
      </c>
      <c r="B10" s="13" t="s">
        <v>469</v>
      </c>
      <c r="C10" s="13" t="s">
        <v>490</v>
      </c>
      <c r="D10" s="13">
        <v>60.0</v>
      </c>
      <c r="E10" s="13" t="s">
        <v>1054</v>
      </c>
    </row>
    <row r="11">
      <c r="A11" s="13" t="s">
        <v>919</v>
      </c>
      <c r="B11" s="13" t="s">
        <v>447</v>
      </c>
      <c r="C11" s="13" t="s">
        <v>490</v>
      </c>
      <c r="D11" s="13">
        <v>60.0</v>
      </c>
      <c r="E11" s="13" t="s">
        <v>1055</v>
      </c>
    </row>
    <row r="12">
      <c r="A12" s="13" t="s">
        <v>919</v>
      </c>
      <c r="B12" s="13" t="s">
        <v>541</v>
      </c>
      <c r="C12" s="13" t="s">
        <v>490</v>
      </c>
      <c r="D12" s="13">
        <v>60.0</v>
      </c>
      <c r="E12" s="13" t="s">
        <v>1056</v>
      </c>
    </row>
    <row r="13">
      <c r="A13" s="13" t="s">
        <v>919</v>
      </c>
      <c r="B13" s="13" t="s">
        <v>581</v>
      </c>
      <c r="C13" s="13" t="s">
        <v>490</v>
      </c>
      <c r="D13" s="13">
        <v>60.0</v>
      </c>
      <c r="E13" s="13" t="s">
        <v>1057</v>
      </c>
    </row>
    <row r="14">
      <c r="A14" s="13" t="s">
        <v>919</v>
      </c>
      <c r="B14" s="13" t="s">
        <v>467</v>
      </c>
      <c r="C14" s="13" t="s">
        <v>490</v>
      </c>
      <c r="D14" s="13">
        <v>60.0</v>
      </c>
      <c r="E14" s="13" t="s">
        <v>1058</v>
      </c>
    </row>
    <row r="15">
      <c r="A15" s="13" t="s">
        <v>919</v>
      </c>
      <c r="B15" s="13" t="s">
        <v>475</v>
      </c>
      <c r="C15" s="13" t="s">
        <v>490</v>
      </c>
      <c r="D15" s="13">
        <v>60.0</v>
      </c>
      <c r="E15" s="13" t="s">
        <v>1059</v>
      </c>
    </row>
    <row r="16">
      <c r="A16" s="13" t="s">
        <v>919</v>
      </c>
      <c r="B16" s="13" t="s">
        <v>477</v>
      </c>
      <c r="C16" s="13" t="s">
        <v>490</v>
      </c>
      <c r="D16" s="13">
        <v>60.0</v>
      </c>
      <c r="E16" s="13" t="s">
        <v>1060</v>
      </c>
    </row>
    <row r="17">
      <c r="A17" s="13" t="s">
        <v>919</v>
      </c>
      <c r="B17" s="13" t="s">
        <v>471</v>
      </c>
      <c r="C17" s="13" t="s">
        <v>1050</v>
      </c>
      <c r="D17" s="13">
        <v>3.0</v>
      </c>
      <c r="E17" s="13" t="s">
        <v>842</v>
      </c>
    </row>
    <row r="18">
      <c r="A18" s="13" t="s">
        <v>919</v>
      </c>
      <c r="B18" s="13" t="s">
        <v>475</v>
      </c>
      <c r="C18" s="13" t="s">
        <v>1050</v>
      </c>
      <c r="D18" s="13">
        <v>25.0</v>
      </c>
      <c r="E18" s="13" t="s">
        <v>855</v>
      </c>
    </row>
    <row r="19">
      <c r="A19" s="13" t="s">
        <v>919</v>
      </c>
      <c r="B19" s="13" t="s">
        <v>447</v>
      </c>
      <c r="C19" s="13" t="s">
        <v>1050</v>
      </c>
      <c r="D19" s="13">
        <v>5.0</v>
      </c>
      <c r="E19" s="13" t="s">
        <v>823</v>
      </c>
    </row>
    <row r="20">
      <c r="A20" s="13" t="s">
        <v>919</v>
      </c>
      <c r="B20" s="13" t="s">
        <v>469</v>
      </c>
      <c r="C20" s="13" t="s">
        <v>1050</v>
      </c>
      <c r="D20" s="13">
        <v>40.0</v>
      </c>
      <c r="E20" s="13" t="s">
        <v>836</v>
      </c>
    </row>
    <row r="21">
      <c r="A21" s="13" t="s">
        <v>919</v>
      </c>
      <c r="B21" s="13" t="s">
        <v>477</v>
      </c>
      <c r="C21" s="13" t="s">
        <v>1050</v>
      </c>
      <c r="D21" s="13">
        <v>5.0</v>
      </c>
      <c r="E21" s="13" t="s">
        <v>876</v>
      </c>
    </row>
    <row r="22">
      <c r="A22" s="13" t="s">
        <v>919</v>
      </c>
      <c r="B22" s="13" t="s">
        <v>581</v>
      </c>
      <c r="C22" s="13" t="s">
        <v>1050</v>
      </c>
      <c r="D22" s="13">
        <v>60.0</v>
      </c>
      <c r="E22" s="13" t="s">
        <v>443</v>
      </c>
    </row>
    <row r="23">
      <c r="A23" s="13" t="s">
        <v>919</v>
      </c>
      <c r="B23" s="13" t="s">
        <v>541</v>
      </c>
      <c r="C23" s="13" t="s">
        <v>1050</v>
      </c>
      <c r="D23" s="13">
        <v>30.0</v>
      </c>
      <c r="E23" s="13" t="s">
        <v>849</v>
      </c>
    </row>
    <row r="24">
      <c r="A24" s="13" t="s">
        <v>919</v>
      </c>
      <c r="B24" s="13" t="s">
        <v>467</v>
      </c>
      <c r="C24" s="13" t="s">
        <v>1050</v>
      </c>
      <c r="D24" s="13">
        <v>25.0</v>
      </c>
      <c r="E24" s="13" t="s">
        <v>829</v>
      </c>
    </row>
    <row r="25">
      <c r="A25" s="13" t="s">
        <v>929</v>
      </c>
      <c r="B25" s="13" t="s">
        <v>471</v>
      </c>
      <c r="C25" s="13" t="s">
        <v>490</v>
      </c>
      <c r="D25" s="13">
        <v>5.0</v>
      </c>
      <c r="E25" s="13" t="s">
        <v>1061</v>
      </c>
    </row>
    <row r="26">
      <c r="A26" s="13" t="s">
        <v>929</v>
      </c>
      <c r="B26" s="13" t="s">
        <v>469</v>
      </c>
      <c r="C26" s="13" t="s">
        <v>490</v>
      </c>
      <c r="D26" s="13">
        <v>5.0</v>
      </c>
      <c r="E26" s="13" t="s">
        <v>1062</v>
      </c>
    </row>
    <row r="27">
      <c r="A27" s="13" t="s">
        <v>929</v>
      </c>
      <c r="B27" s="13" t="s">
        <v>447</v>
      </c>
      <c r="C27" s="13" t="s">
        <v>490</v>
      </c>
      <c r="D27" s="13">
        <v>5.0</v>
      </c>
      <c r="E27" s="13" t="s">
        <v>1063</v>
      </c>
    </row>
    <row r="28">
      <c r="A28" s="13" t="s">
        <v>929</v>
      </c>
      <c r="B28" s="13" t="s">
        <v>541</v>
      </c>
      <c r="C28" s="13" t="s">
        <v>490</v>
      </c>
      <c r="D28" s="13">
        <v>5.0</v>
      </c>
      <c r="E28" s="13" t="s">
        <v>1064</v>
      </c>
    </row>
    <row r="29">
      <c r="A29" s="13" t="s">
        <v>929</v>
      </c>
      <c r="B29" s="13" t="s">
        <v>581</v>
      </c>
      <c r="C29" s="13" t="s">
        <v>490</v>
      </c>
      <c r="D29" s="13">
        <v>5.0</v>
      </c>
      <c r="E29" s="13" t="s">
        <v>1065</v>
      </c>
    </row>
    <row r="30">
      <c r="A30" s="13" t="s">
        <v>929</v>
      </c>
      <c r="B30" s="13" t="s">
        <v>467</v>
      </c>
      <c r="C30" s="13" t="s">
        <v>490</v>
      </c>
      <c r="D30" s="13">
        <v>5.0</v>
      </c>
      <c r="E30" s="13" t="s">
        <v>1066</v>
      </c>
    </row>
    <row r="31">
      <c r="A31" s="13" t="s">
        <v>929</v>
      </c>
      <c r="B31" s="13" t="s">
        <v>475</v>
      </c>
      <c r="C31" s="13" t="s">
        <v>490</v>
      </c>
      <c r="D31" s="13">
        <v>5.0</v>
      </c>
      <c r="E31" s="13" t="s">
        <v>1067</v>
      </c>
    </row>
    <row r="32">
      <c r="A32" s="13" t="s">
        <v>929</v>
      </c>
      <c r="B32" s="13" t="s">
        <v>477</v>
      </c>
      <c r="C32" s="13" t="s">
        <v>490</v>
      </c>
      <c r="D32" s="13">
        <v>5.0</v>
      </c>
      <c r="E32" s="13" t="s">
        <v>1068</v>
      </c>
    </row>
    <row r="33">
      <c r="A33" s="13" t="s">
        <v>929</v>
      </c>
      <c r="B33" s="13" t="s">
        <v>471</v>
      </c>
      <c r="C33" s="13" t="s">
        <v>1050</v>
      </c>
      <c r="D33" s="13">
        <v>80.0</v>
      </c>
      <c r="E33" s="13" t="s">
        <v>824</v>
      </c>
    </row>
    <row r="34">
      <c r="A34" s="13" t="s">
        <v>929</v>
      </c>
      <c r="B34" s="13" t="s">
        <v>475</v>
      </c>
      <c r="C34" s="13" t="s">
        <v>1050</v>
      </c>
      <c r="D34" s="13">
        <v>25.0</v>
      </c>
      <c r="E34" s="13" t="s">
        <v>855</v>
      </c>
    </row>
    <row r="35">
      <c r="A35" s="13" t="s">
        <v>929</v>
      </c>
      <c r="B35" s="13" t="s">
        <v>447</v>
      </c>
      <c r="C35" s="13" t="s">
        <v>1050</v>
      </c>
      <c r="D35" s="13">
        <v>5.0</v>
      </c>
      <c r="E35" s="13" t="s">
        <v>823</v>
      </c>
    </row>
    <row r="36">
      <c r="A36" s="13" t="s">
        <v>929</v>
      </c>
      <c r="B36" s="13" t="s">
        <v>469</v>
      </c>
      <c r="C36" s="13" t="s">
        <v>1050</v>
      </c>
      <c r="D36" s="13">
        <v>30.0</v>
      </c>
      <c r="E36" s="13" t="s">
        <v>837</v>
      </c>
    </row>
    <row r="37">
      <c r="A37" s="13" t="s">
        <v>929</v>
      </c>
      <c r="B37" s="13" t="s">
        <v>477</v>
      </c>
      <c r="C37" s="13" t="s">
        <v>1050</v>
      </c>
      <c r="D37" s="13">
        <v>30.0</v>
      </c>
      <c r="E37" s="13" t="s">
        <v>863</v>
      </c>
    </row>
    <row r="38">
      <c r="A38" s="13" t="s">
        <v>929</v>
      </c>
      <c r="B38" s="13" t="s">
        <v>581</v>
      </c>
      <c r="C38" s="13" t="s">
        <v>1050</v>
      </c>
      <c r="D38" s="13">
        <v>60.0</v>
      </c>
      <c r="E38" s="13" t="s">
        <v>443</v>
      </c>
    </row>
    <row r="39">
      <c r="A39" s="13" t="s">
        <v>929</v>
      </c>
      <c r="B39" s="13" t="s">
        <v>467</v>
      </c>
      <c r="C39" s="13" t="s">
        <v>1050</v>
      </c>
      <c r="D39" s="13">
        <v>5.0</v>
      </c>
      <c r="E39" s="13" t="s">
        <v>830</v>
      </c>
    </row>
    <row r="40">
      <c r="A40" s="13" t="s">
        <v>929</v>
      </c>
      <c r="B40" s="13" t="s">
        <v>541</v>
      </c>
      <c r="C40" s="13" t="s">
        <v>1050</v>
      </c>
      <c r="D40" s="13">
        <v>30.0</v>
      </c>
      <c r="E40" s="13" t="s">
        <v>849</v>
      </c>
    </row>
    <row r="41">
      <c r="A41" s="13" t="s">
        <v>895</v>
      </c>
      <c r="B41" s="13" t="s">
        <v>471</v>
      </c>
      <c r="C41" s="13" t="s">
        <v>490</v>
      </c>
      <c r="D41" s="13" t="s">
        <v>1069</v>
      </c>
      <c r="E41" s="13" t="s">
        <v>893</v>
      </c>
    </row>
    <row r="42">
      <c r="A42" s="13" t="s">
        <v>895</v>
      </c>
      <c r="B42" s="13" t="s">
        <v>471</v>
      </c>
      <c r="C42" s="13" t="s">
        <v>1050</v>
      </c>
      <c r="D42" s="13">
        <v>100.0</v>
      </c>
      <c r="E42" s="13" t="s">
        <v>871</v>
      </c>
    </row>
    <row r="43">
      <c r="A43" s="13" t="s">
        <v>895</v>
      </c>
      <c r="B43" s="13" t="s">
        <v>475</v>
      </c>
      <c r="C43" s="13" t="s">
        <v>1050</v>
      </c>
      <c r="D43" s="13">
        <v>40.0</v>
      </c>
      <c r="E43" s="13" t="s">
        <v>856</v>
      </c>
    </row>
    <row r="44">
      <c r="A44" s="13" t="s">
        <v>895</v>
      </c>
      <c r="B44" s="13" t="s">
        <v>447</v>
      </c>
      <c r="C44" s="13" t="s">
        <v>1050</v>
      </c>
      <c r="D44" s="13">
        <v>30.0</v>
      </c>
      <c r="E44" s="13" t="s">
        <v>1070</v>
      </c>
    </row>
    <row r="45">
      <c r="A45" s="13" t="s">
        <v>895</v>
      </c>
      <c r="B45" s="13" t="s">
        <v>469</v>
      </c>
      <c r="C45" s="13" t="s">
        <v>1050</v>
      </c>
      <c r="D45" s="13">
        <v>40.0</v>
      </c>
      <c r="E45" s="13" t="s">
        <v>1071</v>
      </c>
    </row>
    <row r="46">
      <c r="A46" s="13" t="s">
        <v>895</v>
      </c>
      <c r="B46" s="13" t="s">
        <v>477</v>
      </c>
      <c r="C46" s="13" t="s">
        <v>1050</v>
      </c>
      <c r="D46" s="13">
        <v>30.0</v>
      </c>
      <c r="E46" s="13" t="s">
        <v>863</v>
      </c>
    </row>
    <row r="47">
      <c r="A47" s="13" t="s">
        <v>895</v>
      </c>
      <c r="B47" s="13" t="s">
        <v>581</v>
      </c>
      <c r="C47" s="13" t="s">
        <v>1050</v>
      </c>
      <c r="D47" s="13">
        <v>60.0</v>
      </c>
      <c r="E47" s="13" t="s">
        <v>846</v>
      </c>
    </row>
    <row r="48">
      <c r="A48" s="13" t="s">
        <v>895</v>
      </c>
      <c r="B48" s="13" t="s">
        <v>467</v>
      </c>
      <c r="C48" s="13" t="s">
        <v>1050</v>
      </c>
      <c r="D48" s="13">
        <v>5.0</v>
      </c>
      <c r="E48" s="13" t="s">
        <v>831</v>
      </c>
    </row>
    <row r="49">
      <c r="A49" s="13" t="s">
        <v>895</v>
      </c>
      <c r="B49" s="13" t="s">
        <v>541</v>
      </c>
      <c r="C49" s="13" t="s">
        <v>1050</v>
      </c>
      <c r="D49" s="13">
        <v>30.0</v>
      </c>
      <c r="E49" s="13" t="s">
        <v>849</v>
      </c>
    </row>
    <row r="50">
      <c r="A50" s="13" t="s">
        <v>1072</v>
      </c>
      <c r="B50" s="13" t="s">
        <v>471</v>
      </c>
      <c r="C50" s="13" t="s">
        <v>490</v>
      </c>
      <c r="D50" s="13">
        <v>180.0</v>
      </c>
      <c r="E50" s="13" t="s">
        <v>840</v>
      </c>
    </row>
    <row r="51">
      <c r="A51" s="13" t="s">
        <v>1072</v>
      </c>
      <c r="B51" s="13" t="s">
        <v>469</v>
      </c>
      <c r="C51" s="13" t="s">
        <v>490</v>
      </c>
      <c r="D51" s="13">
        <v>180.0</v>
      </c>
      <c r="E51" s="13" t="s">
        <v>834</v>
      </c>
    </row>
    <row r="52">
      <c r="A52" s="13" t="s">
        <v>1072</v>
      </c>
      <c r="B52" s="13" t="s">
        <v>447</v>
      </c>
      <c r="C52" s="13" t="s">
        <v>490</v>
      </c>
      <c r="D52" s="13">
        <v>180.0</v>
      </c>
      <c r="E52" s="13" t="s">
        <v>822</v>
      </c>
    </row>
    <row r="53">
      <c r="A53" s="13" t="s">
        <v>1072</v>
      </c>
      <c r="B53" s="13" t="s">
        <v>541</v>
      </c>
      <c r="C53" s="13" t="s">
        <v>490</v>
      </c>
      <c r="D53" s="13">
        <v>30.0</v>
      </c>
      <c r="E53" s="13" t="s">
        <v>849</v>
      </c>
    </row>
    <row r="54">
      <c r="A54" s="13" t="s">
        <v>1072</v>
      </c>
      <c r="B54" s="13" t="s">
        <v>581</v>
      </c>
      <c r="C54" s="13" t="s">
        <v>490</v>
      </c>
      <c r="D54" s="13">
        <v>60.0</v>
      </c>
      <c r="E54" s="13" t="s">
        <v>443</v>
      </c>
    </row>
    <row r="55">
      <c r="A55" s="13" t="s">
        <v>1072</v>
      </c>
      <c r="B55" s="13" t="s">
        <v>467</v>
      </c>
      <c r="C55" s="13" t="s">
        <v>490</v>
      </c>
      <c r="D55" s="13">
        <v>180.0</v>
      </c>
      <c r="E55" s="13" t="s">
        <v>827</v>
      </c>
    </row>
    <row r="56">
      <c r="A56" s="13" t="s">
        <v>1072</v>
      </c>
      <c r="B56" s="13" t="s">
        <v>475</v>
      </c>
      <c r="C56" s="13" t="s">
        <v>490</v>
      </c>
      <c r="D56" s="13">
        <v>180.0</v>
      </c>
      <c r="E56" s="13" t="s">
        <v>853</v>
      </c>
    </row>
    <row r="57">
      <c r="A57" s="13" t="s">
        <v>1072</v>
      </c>
      <c r="B57" s="13" t="s">
        <v>477</v>
      </c>
      <c r="C57" s="13" t="s">
        <v>490</v>
      </c>
      <c r="D57" s="13">
        <v>180.0</v>
      </c>
      <c r="E57" s="13" t="s">
        <v>859</v>
      </c>
    </row>
    <row r="58">
      <c r="A58" s="13" t="s">
        <v>1072</v>
      </c>
      <c r="B58" s="13" t="s">
        <v>471</v>
      </c>
      <c r="C58" s="13" t="s">
        <v>1050</v>
      </c>
      <c r="D58" s="13">
        <v>10.0</v>
      </c>
      <c r="E58" s="13" t="s">
        <v>1073</v>
      </c>
    </row>
    <row r="59">
      <c r="A59" s="13" t="s">
        <v>1072</v>
      </c>
      <c r="B59" s="13" t="s">
        <v>475</v>
      </c>
      <c r="C59" s="13" t="s">
        <v>1050</v>
      </c>
      <c r="D59" s="13">
        <v>10.0</v>
      </c>
      <c r="E59" s="13" t="s">
        <v>1074</v>
      </c>
    </row>
    <row r="60">
      <c r="A60" s="13" t="s">
        <v>1072</v>
      </c>
      <c r="B60" s="13" t="s">
        <v>469</v>
      </c>
      <c r="C60" s="13" t="s">
        <v>1050</v>
      </c>
      <c r="D60" s="13">
        <v>10.0</v>
      </c>
      <c r="E60" s="13" t="s">
        <v>1075</v>
      </c>
    </row>
    <row r="61">
      <c r="A61" s="13" t="s">
        <v>1072</v>
      </c>
      <c r="B61" s="13" t="s">
        <v>467</v>
      </c>
      <c r="C61" s="13" t="s">
        <v>1050</v>
      </c>
      <c r="D61" s="13">
        <v>10.0</v>
      </c>
      <c r="E61" s="13" t="s">
        <v>1076</v>
      </c>
    </row>
    <row r="62">
      <c r="A62" s="13" t="s">
        <v>1072</v>
      </c>
      <c r="B62" s="13" t="s">
        <v>477</v>
      </c>
      <c r="C62" s="13" t="s">
        <v>1050</v>
      </c>
      <c r="D62" s="13">
        <v>10.0</v>
      </c>
      <c r="E62" s="13" t="s">
        <v>1077</v>
      </c>
    </row>
    <row r="63">
      <c r="A63" s="13" t="s">
        <v>1072</v>
      </c>
      <c r="B63" s="13" t="s">
        <v>541</v>
      </c>
      <c r="C63" s="13" t="s">
        <v>1050</v>
      </c>
      <c r="D63" s="13">
        <v>30.0</v>
      </c>
      <c r="E63" s="13" t="s">
        <v>849</v>
      </c>
    </row>
    <row r="64">
      <c r="A64" s="13" t="s">
        <v>1072</v>
      </c>
      <c r="B64" s="13" t="s">
        <v>581</v>
      </c>
      <c r="C64" s="13" t="s">
        <v>1050</v>
      </c>
      <c r="D64" s="13">
        <v>60.0</v>
      </c>
      <c r="E64" s="13" t="s">
        <v>443</v>
      </c>
    </row>
    <row r="65">
      <c r="A65" s="13" t="s">
        <v>1072</v>
      </c>
      <c r="B65" s="13" t="s">
        <v>447</v>
      </c>
      <c r="C65" s="13" t="s">
        <v>1050</v>
      </c>
      <c r="D65" s="13">
        <v>180.0</v>
      </c>
      <c r="E65" s="13" t="s">
        <v>822</v>
      </c>
    </row>
    <row r="66">
      <c r="A66" s="13" t="s">
        <v>914</v>
      </c>
      <c r="B66" s="13" t="s">
        <v>471</v>
      </c>
      <c r="C66" s="13" t="s">
        <v>490</v>
      </c>
      <c r="D66" s="13">
        <v>5.0</v>
      </c>
      <c r="E66" s="13" t="s">
        <v>841</v>
      </c>
    </row>
    <row r="67">
      <c r="A67" s="13" t="s">
        <v>1078</v>
      </c>
      <c r="B67" s="13" t="s">
        <v>469</v>
      </c>
      <c r="C67" s="13" t="s">
        <v>490</v>
      </c>
      <c r="D67" s="13">
        <v>5.0</v>
      </c>
      <c r="E67" s="13" t="s">
        <v>835</v>
      </c>
    </row>
    <row r="68">
      <c r="A68" s="13" t="s">
        <v>914</v>
      </c>
      <c r="B68" s="13" t="s">
        <v>581</v>
      </c>
      <c r="C68" s="13" t="s">
        <v>490</v>
      </c>
      <c r="D68" s="13">
        <v>60.0</v>
      </c>
      <c r="E68" s="13" t="s">
        <v>1079</v>
      </c>
    </row>
    <row r="69">
      <c r="A69" s="13" t="s">
        <v>914</v>
      </c>
      <c r="B69" s="13" t="s">
        <v>467</v>
      </c>
      <c r="C69" s="13" t="s">
        <v>490</v>
      </c>
      <c r="D69" s="13">
        <v>5.0</v>
      </c>
      <c r="E69" s="13" t="s">
        <v>828</v>
      </c>
    </row>
    <row r="70">
      <c r="A70" s="13" t="s">
        <v>914</v>
      </c>
      <c r="B70" s="13" t="s">
        <v>475</v>
      </c>
      <c r="C70" s="13" t="s">
        <v>490</v>
      </c>
      <c r="D70" s="13">
        <v>5.0</v>
      </c>
      <c r="E70" s="13" t="s">
        <v>854</v>
      </c>
    </row>
    <row r="71">
      <c r="A71" s="13" t="s">
        <v>914</v>
      </c>
      <c r="B71" s="13" t="s">
        <v>477</v>
      </c>
      <c r="C71" s="13" t="s">
        <v>490</v>
      </c>
      <c r="D71" s="13">
        <v>5.0</v>
      </c>
      <c r="E71" s="13" t="s">
        <v>860</v>
      </c>
    </row>
    <row r="72">
      <c r="A72" s="13" t="s">
        <v>914</v>
      </c>
      <c r="B72" s="13" t="s">
        <v>541</v>
      </c>
      <c r="C72" s="13" t="s">
        <v>490</v>
      </c>
      <c r="D72" s="13">
        <v>30.0</v>
      </c>
      <c r="E72" s="13" t="s">
        <v>1080</v>
      </c>
    </row>
    <row r="73">
      <c r="A73" s="13" t="s">
        <v>914</v>
      </c>
      <c r="B73" s="13" t="s">
        <v>447</v>
      </c>
      <c r="C73" s="13" t="s">
        <v>490</v>
      </c>
      <c r="D73" s="13">
        <v>5.0</v>
      </c>
      <c r="E73" s="13" t="s">
        <v>1081</v>
      </c>
    </row>
    <row r="74">
      <c r="A74" s="13" t="s">
        <v>914</v>
      </c>
      <c r="B74" s="13" t="s">
        <v>447</v>
      </c>
      <c r="C74" s="13" t="s">
        <v>1050</v>
      </c>
      <c r="D74" s="13">
        <v>30.0</v>
      </c>
      <c r="E74" s="13" t="s">
        <v>1082</v>
      </c>
    </row>
    <row r="75">
      <c r="A75" s="13" t="s">
        <v>914</v>
      </c>
      <c r="B75" s="13" t="s">
        <v>471</v>
      </c>
      <c r="C75" s="13" t="s">
        <v>1050</v>
      </c>
      <c r="D75" s="13">
        <v>10.0</v>
      </c>
      <c r="E75" s="13" t="s">
        <v>1073</v>
      </c>
    </row>
    <row r="76">
      <c r="A76" s="13" t="s">
        <v>914</v>
      </c>
      <c r="B76" s="13" t="s">
        <v>475</v>
      </c>
      <c r="C76" s="13" t="s">
        <v>1050</v>
      </c>
      <c r="D76" s="13">
        <v>10.0</v>
      </c>
      <c r="E76" s="13" t="s">
        <v>1074</v>
      </c>
    </row>
    <row r="77">
      <c r="A77" s="13" t="s">
        <v>914</v>
      </c>
      <c r="B77" s="13" t="s">
        <v>469</v>
      </c>
      <c r="C77" s="13" t="s">
        <v>1050</v>
      </c>
      <c r="D77" s="13">
        <v>10.0</v>
      </c>
      <c r="E77" s="13" t="s">
        <v>1075</v>
      </c>
    </row>
    <row r="78">
      <c r="A78" s="13" t="s">
        <v>914</v>
      </c>
      <c r="B78" s="13" t="s">
        <v>467</v>
      </c>
      <c r="C78" s="13" t="s">
        <v>1050</v>
      </c>
      <c r="D78" s="13">
        <v>10.0</v>
      </c>
      <c r="E78" s="13" t="s">
        <v>1076</v>
      </c>
    </row>
    <row r="79">
      <c r="A79" s="13" t="s">
        <v>914</v>
      </c>
      <c r="B79" s="13" t="s">
        <v>477</v>
      </c>
      <c r="C79" s="13" t="s">
        <v>1050</v>
      </c>
      <c r="D79" s="13">
        <v>10.0</v>
      </c>
      <c r="E79" s="13" t="s">
        <v>1077</v>
      </c>
    </row>
    <row r="80">
      <c r="A80" s="13" t="s">
        <v>914</v>
      </c>
      <c r="B80" s="13" t="s">
        <v>541</v>
      </c>
      <c r="C80" s="13" t="s">
        <v>1050</v>
      </c>
      <c r="D80" s="13">
        <v>30.0</v>
      </c>
      <c r="E80" s="13" t="s">
        <v>1080</v>
      </c>
    </row>
    <row r="81">
      <c r="A81" s="13" t="s">
        <v>914</v>
      </c>
      <c r="B81" s="13" t="s">
        <v>581</v>
      </c>
      <c r="C81" s="13" t="s">
        <v>1050</v>
      </c>
      <c r="D81" s="13">
        <v>60.0</v>
      </c>
      <c r="E81" s="13" t="s">
        <v>1079</v>
      </c>
    </row>
    <row r="82">
      <c r="A82" s="13" t="s">
        <v>806</v>
      </c>
      <c r="B82" s="13" t="s">
        <v>477</v>
      </c>
      <c r="C82" s="13" t="s">
        <v>490</v>
      </c>
      <c r="D82" s="13">
        <v>5.0</v>
      </c>
      <c r="E82" s="13" t="s">
        <v>1083</v>
      </c>
    </row>
    <row r="83">
      <c r="A83" s="13" t="s">
        <v>806</v>
      </c>
      <c r="B83" s="13" t="s">
        <v>475</v>
      </c>
      <c r="C83" s="13" t="s">
        <v>490</v>
      </c>
      <c r="D83" s="13">
        <v>25.0</v>
      </c>
      <c r="E83" s="13" t="s">
        <v>1084</v>
      </c>
    </row>
    <row r="84">
      <c r="A84" s="13" t="s">
        <v>806</v>
      </c>
      <c r="B84" s="13" t="s">
        <v>467</v>
      </c>
      <c r="C84" s="13" t="s">
        <v>490</v>
      </c>
      <c r="D84" s="13">
        <v>25.0</v>
      </c>
      <c r="E84" s="13" t="s">
        <v>1085</v>
      </c>
    </row>
    <row r="85">
      <c r="A85" s="13" t="s">
        <v>806</v>
      </c>
      <c r="B85" s="13" t="s">
        <v>469</v>
      </c>
      <c r="C85" s="13" t="s">
        <v>490</v>
      </c>
      <c r="D85" s="13">
        <v>40.0</v>
      </c>
      <c r="E85" s="13" t="s">
        <v>1086</v>
      </c>
    </row>
    <row r="86">
      <c r="A86" s="13" t="s">
        <v>806</v>
      </c>
      <c r="B86" s="13" t="s">
        <v>471</v>
      </c>
      <c r="C86" s="13" t="s">
        <v>490</v>
      </c>
      <c r="D86" s="13">
        <v>3.0</v>
      </c>
      <c r="E86" s="13" t="s">
        <v>1087</v>
      </c>
    </row>
    <row r="87">
      <c r="A87" s="13" t="s">
        <v>806</v>
      </c>
      <c r="B87" s="13" t="s">
        <v>581</v>
      </c>
      <c r="C87" s="13" t="s">
        <v>490</v>
      </c>
      <c r="D87" s="13">
        <v>60.0</v>
      </c>
      <c r="E87" s="13" t="s">
        <v>1079</v>
      </c>
    </row>
    <row r="88">
      <c r="A88" s="13" t="s">
        <v>806</v>
      </c>
      <c r="B88" s="13" t="s">
        <v>1088</v>
      </c>
      <c r="C88" s="13" t="s">
        <v>490</v>
      </c>
      <c r="D88" s="13">
        <v>5.0</v>
      </c>
      <c r="E88" s="13" t="s">
        <v>1089</v>
      </c>
    </row>
    <row r="89">
      <c r="A89" s="13" t="s">
        <v>806</v>
      </c>
      <c r="B89" s="13" t="s">
        <v>447</v>
      </c>
      <c r="C89" s="13" t="s">
        <v>1050</v>
      </c>
      <c r="D89" s="13">
        <v>30.0</v>
      </c>
      <c r="E89" s="13" t="s">
        <v>1082</v>
      </c>
    </row>
    <row r="90">
      <c r="A90" s="13" t="s">
        <v>806</v>
      </c>
      <c r="B90" s="13" t="s">
        <v>469</v>
      </c>
      <c r="C90" s="13" t="s">
        <v>1050</v>
      </c>
      <c r="D90" s="13">
        <v>40.0</v>
      </c>
      <c r="E90" s="13" t="s">
        <v>1086</v>
      </c>
    </row>
    <row r="91">
      <c r="A91" s="13" t="s">
        <v>806</v>
      </c>
      <c r="B91" s="13" t="s">
        <v>471</v>
      </c>
      <c r="C91" s="13" t="s">
        <v>1050</v>
      </c>
      <c r="D91" s="13">
        <v>3.0</v>
      </c>
      <c r="E91" s="13" t="s">
        <v>1087</v>
      </c>
    </row>
    <row r="92">
      <c r="A92" s="13" t="s">
        <v>806</v>
      </c>
      <c r="B92" s="13" t="s">
        <v>581</v>
      </c>
      <c r="C92" s="13" t="s">
        <v>1050</v>
      </c>
      <c r="D92" s="13">
        <v>60.0</v>
      </c>
      <c r="E92" s="13" t="s">
        <v>1079</v>
      </c>
    </row>
    <row r="93">
      <c r="A93" s="13" t="s">
        <v>806</v>
      </c>
      <c r="B93" s="13" t="s">
        <v>541</v>
      </c>
      <c r="C93" s="13" t="s">
        <v>1050</v>
      </c>
      <c r="D93" s="13">
        <v>5.0</v>
      </c>
      <c r="E93" s="13" t="s">
        <v>1089</v>
      </c>
    </row>
    <row r="94">
      <c r="A94" s="13" t="s">
        <v>806</v>
      </c>
      <c r="B94" s="13" t="s">
        <v>475</v>
      </c>
      <c r="C94" s="13" t="s">
        <v>1050</v>
      </c>
      <c r="D94" s="13">
        <v>25.0</v>
      </c>
      <c r="E94" s="13" t="s">
        <v>1084</v>
      </c>
    </row>
    <row r="95">
      <c r="A95" s="13" t="s">
        <v>806</v>
      </c>
      <c r="B95" s="13" t="s">
        <v>477</v>
      </c>
      <c r="C95" s="13" t="s">
        <v>1050</v>
      </c>
      <c r="D95" s="13">
        <v>5.0</v>
      </c>
      <c r="E95" s="13" t="s">
        <v>876</v>
      </c>
    </row>
    <row r="96">
      <c r="A96" s="13" t="s">
        <v>806</v>
      </c>
      <c r="B96" s="13" t="s">
        <v>467</v>
      </c>
      <c r="C96" s="13" t="s">
        <v>1050</v>
      </c>
      <c r="D96" s="13">
        <v>25.0</v>
      </c>
      <c r="E96" s="13" t="s">
        <v>1085</v>
      </c>
    </row>
    <row r="97">
      <c r="A97" s="13" t="s">
        <v>965</v>
      </c>
      <c r="B97" s="13" t="s">
        <v>471</v>
      </c>
      <c r="C97" s="13" t="s">
        <v>490</v>
      </c>
      <c r="D97" s="13">
        <v>60.0</v>
      </c>
      <c r="E97" s="13" t="s">
        <v>1090</v>
      </c>
    </row>
    <row r="98">
      <c r="A98" s="13" t="s">
        <v>965</v>
      </c>
      <c r="B98" s="13" t="s">
        <v>469</v>
      </c>
      <c r="C98" s="13" t="s">
        <v>490</v>
      </c>
      <c r="D98" s="13">
        <v>40.0</v>
      </c>
      <c r="E98" s="13" t="s">
        <v>1086</v>
      </c>
    </row>
    <row r="99">
      <c r="A99" s="13" t="s">
        <v>965</v>
      </c>
      <c r="B99" s="13" t="s">
        <v>447</v>
      </c>
      <c r="C99" s="13" t="s">
        <v>490</v>
      </c>
      <c r="D99" s="13">
        <v>5.0</v>
      </c>
      <c r="E99" s="13" t="s">
        <v>1089</v>
      </c>
    </row>
    <row r="100">
      <c r="A100" s="13" t="s">
        <v>965</v>
      </c>
      <c r="B100" s="13" t="s">
        <v>467</v>
      </c>
      <c r="C100" s="13" t="s">
        <v>490</v>
      </c>
      <c r="D100" s="13">
        <v>5.0</v>
      </c>
      <c r="E100" s="13" t="s">
        <v>1091</v>
      </c>
    </row>
    <row r="101">
      <c r="A101" s="13" t="s">
        <v>965</v>
      </c>
      <c r="B101" s="13" t="s">
        <v>581</v>
      </c>
      <c r="C101" s="13" t="s">
        <v>490</v>
      </c>
      <c r="D101" s="13">
        <v>60.0</v>
      </c>
      <c r="E101" s="13" t="s">
        <v>1079</v>
      </c>
    </row>
    <row r="102">
      <c r="A102" s="13" t="s">
        <v>965</v>
      </c>
      <c r="B102" s="13" t="s">
        <v>541</v>
      </c>
      <c r="C102" s="13" t="s">
        <v>490</v>
      </c>
      <c r="D102" s="13">
        <v>30.0</v>
      </c>
      <c r="E102" s="13" t="s">
        <v>1092</v>
      </c>
    </row>
    <row r="103">
      <c r="A103" s="13" t="s">
        <v>965</v>
      </c>
      <c r="B103" s="13" t="s">
        <v>475</v>
      </c>
      <c r="C103" s="13" t="s">
        <v>490</v>
      </c>
      <c r="D103" s="13">
        <v>25.0</v>
      </c>
      <c r="E103" s="13" t="s">
        <v>1084</v>
      </c>
    </row>
    <row r="104">
      <c r="A104" s="13" t="s">
        <v>965</v>
      </c>
      <c r="B104" s="13" t="s">
        <v>477</v>
      </c>
      <c r="C104" s="13" t="s">
        <v>490</v>
      </c>
      <c r="D104" s="13">
        <v>60.0</v>
      </c>
      <c r="E104" s="13" t="s">
        <v>1093</v>
      </c>
    </row>
    <row r="105">
      <c r="A105" s="13" t="s">
        <v>965</v>
      </c>
      <c r="B105" s="13" t="s">
        <v>447</v>
      </c>
      <c r="C105" s="13" t="s">
        <v>1050</v>
      </c>
      <c r="D105" s="13">
        <v>5.0</v>
      </c>
      <c r="E105" s="13" t="s">
        <v>1089</v>
      </c>
    </row>
    <row r="106">
      <c r="A106" s="13" t="s">
        <v>965</v>
      </c>
      <c r="B106" s="13" t="s">
        <v>469</v>
      </c>
      <c r="C106" s="13" t="s">
        <v>1050</v>
      </c>
      <c r="D106" s="13">
        <v>60.0</v>
      </c>
      <c r="E106" s="13" t="s">
        <v>1094</v>
      </c>
    </row>
    <row r="107">
      <c r="A107" s="13" t="s">
        <v>965</v>
      </c>
      <c r="B107" s="13" t="s">
        <v>471</v>
      </c>
      <c r="C107" s="13" t="s">
        <v>1050</v>
      </c>
      <c r="D107" s="13">
        <v>60.0</v>
      </c>
      <c r="E107" s="13" t="s">
        <v>1090</v>
      </c>
    </row>
    <row r="108">
      <c r="A108" s="13" t="s">
        <v>965</v>
      </c>
      <c r="B108" s="13" t="s">
        <v>581</v>
      </c>
      <c r="C108" s="13" t="s">
        <v>1050</v>
      </c>
      <c r="D108" s="13">
        <v>60.0</v>
      </c>
      <c r="E108" s="13" t="s">
        <v>1079</v>
      </c>
    </row>
    <row r="109">
      <c r="A109" s="13" t="s">
        <v>965</v>
      </c>
      <c r="B109" s="13" t="s">
        <v>541</v>
      </c>
      <c r="C109" s="13" t="s">
        <v>1050</v>
      </c>
      <c r="D109" s="13">
        <v>30.0</v>
      </c>
      <c r="E109" s="13" t="s">
        <v>1092</v>
      </c>
    </row>
    <row r="110">
      <c r="A110" s="13" t="s">
        <v>965</v>
      </c>
      <c r="B110" s="13" t="s">
        <v>475</v>
      </c>
      <c r="C110" s="13" t="s">
        <v>1050</v>
      </c>
      <c r="D110" s="13">
        <v>60.0</v>
      </c>
      <c r="E110" s="13" t="s">
        <v>1095</v>
      </c>
    </row>
    <row r="111">
      <c r="A111" s="13" t="s">
        <v>965</v>
      </c>
      <c r="B111" s="13" t="s">
        <v>477</v>
      </c>
      <c r="C111" s="13" t="s">
        <v>1050</v>
      </c>
      <c r="D111" s="13">
        <v>60.0</v>
      </c>
      <c r="E111" s="13" t="s">
        <v>1096</v>
      </c>
    </row>
    <row r="112">
      <c r="A112" s="13" t="s">
        <v>965</v>
      </c>
      <c r="B112" s="13" t="s">
        <v>467</v>
      </c>
      <c r="C112" s="13" t="s">
        <v>1050</v>
      </c>
      <c r="D112" s="13">
        <v>5.0</v>
      </c>
      <c r="E112" s="13" t="s">
        <v>1091</v>
      </c>
    </row>
    <row r="113">
      <c r="A113" s="13" t="s">
        <v>951</v>
      </c>
      <c r="B113" s="13" t="s">
        <v>477</v>
      </c>
      <c r="C113" s="13" t="s">
        <v>490</v>
      </c>
      <c r="D113" s="13">
        <v>30.0</v>
      </c>
      <c r="E113" s="13" t="s">
        <v>1097</v>
      </c>
    </row>
    <row r="114">
      <c r="A114" s="13" t="s">
        <v>951</v>
      </c>
      <c r="B114" s="13" t="s">
        <v>475</v>
      </c>
      <c r="C114" s="13" t="s">
        <v>490</v>
      </c>
      <c r="D114" s="13">
        <v>40.0</v>
      </c>
      <c r="E114" s="13" t="s">
        <v>1098</v>
      </c>
    </row>
    <row r="115">
      <c r="A115" s="13" t="s">
        <v>951</v>
      </c>
      <c r="B115" s="13" t="s">
        <v>1099</v>
      </c>
      <c r="C115" s="13" t="s">
        <v>490</v>
      </c>
      <c r="D115" s="13">
        <v>80.0</v>
      </c>
      <c r="E115" s="13" t="s">
        <v>1100</v>
      </c>
    </row>
    <row r="116">
      <c r="A116" s="13" t="s">
        <v>951</v>
      </c>
      <c r="B116" s="13" t="s">
        <v>581</v>
      </c>
      <c r="C116" s="13" t="s">
        <v>490</v>
      </c>
      <c r="D116" s="13">
        <v>60.0</v>
      </c>
      <c r="E116" s="13" t="s">
        <v>1101</v>
      </c>
    </row>
    <row r="117">
      <c r="A117" s="13" t="s">
        <v>951</v>
      </c>
      <c r="B117" s="13" t="s">
        <v>469</v>
      </c>
      <c r="C117" s="13" t="s">
        <v>490</v>
      </c>
      <c r="D117" s="13">
        <v>30.0</v>
      </c>
      <c r="E117" s="13" t="s">
        <v>1102</v>
      </c>
    </row>
    <row r="118">
      <c r="A118" s="13" t="s">
        <v>951</v>
      </c>
      <c r="B118" s="13" t="s">
        <v>467</v>
      </c>
      <c r="C118" s="13" t="s">
        <v>490</v>
      </c>
      <c r="D118" s="13">
        <v>5.0</v>
      </c>
      <c r="E118" s="13" t="s">
        <v>1103</v>
      </c>
    </row>
    <row r="119">
      <c r="A119" s="13" t="s">
        <v>951</v>
      </c>
      <c r="B119" s="13" t="s">
        <v>1099</v>
      </c>
      <c r="C119" s="13" t="s">
        <v>1050</v>
      </c>
      <c r="D119" s="13">
        <v>80.0</v>
      </c>
      <c r="E119" s="13" t="s">
        <v>1100</v>
      </c>
    </row>
    <row r="120">
      <c r="A120" s="13" t="s">
        <v>951</v>
      </c>
      <c r="B120" s="13" t="s">
        <v>469</v>
      </c>
      <c r="C120" s="13" t="s">
        <v>1050</v>
      </c>
      <c r="D120" s="13">
        <v>30.0</v>
      </c>
      <c r="E120" s="13" t="s">
        <v>1102</v>
      </c>
    </row>
    <row r="121">
      <c r="A121" s="13" t="s">
        <v>951</v>
      </c>
      <c r="B121" s="13" t="s">
        <v>581</v>
      </c>
      <c r="C121" s="13" t="s">
        <v>1050</v>
      </c>
      <c r="D121" s="13">
        <v>60.0</v>
      </c>
      <c r="E121" s="13" t="s">
        <v>1101</v>
      </c>
    </row>
    <row r="122">
      <c r="A122" s="13" t="s">
        <v>951</v>
      </c>
      <c r="B122" s="13" t="s">
        <v>475</v>
      </c>
      <c r="C122" s="13" t="s">
        <v>1050</v>
      </c>
      <c r="D122" s="13">
        <v>40.0</v>
      </c>
      <c r="E122" s="13" t="s">
        <v>1098</v>
      </c>
    </row>
    <row r="123">
      <c r="A123" s="13" t="s">
        <v>951</v>
      </c>
      <c r="B123" s="13" t="s">
        <v>477</v>
      </c>
      <c r="C123" s="13" t="s">
        <v>1050</v>
      </c>
      <c r="D123" s="13">
        <v>30.0</v>
      </c>
      <c r="E123" s="13" t="s">
        <v>1104</v>
      </c>
    </row>
    <row r="124">
      <c r="A124" s="13" t="s">
        <v>951</v>
      </c>
      <c r="B124" s="13" t="s">
        <v>467</v>
      </c>
      <c r="C124" s="13" t="s">
        <v>1050</v>
      </c>
      <c r="D124" s="13">
        <v>5.0</v>
      </c>
      <c r="E124" s="13" t="s">
        <v>1103</v>
      </c>
    </row>
    <row r="125">
      <c r="A125" s="13" t="s">
        <v>1105</v>
      </c>
      <c r="B125" s="13" t="s">
        <v>1106</v>
      </c>
      <c r="C125" s="13" t="s">
        <v>490</v>
      </c>
      <c r="D125" s="13">
        <v>180.0</v>
      </c>
      <c r="E125" s="13" t="s">
        <v>1107</v>
      </c>
    </row>
    <row r="126">
      <c r="A126" s="13" t="s">
        <v>1105</v>
      </c>
      <c r="B126" s="13" t="s">
        <v>467</v>
      </c>
      <c r="C126" s="13" t="s">
        <v>490</v>
      </c>
      <c r="D126" s="13">
        <v>180.0</v>
      </c>
      <c r="E126" s="13" t="s">
        <v>1108</v>
      </c>
    </row>
    <row r="127">
      <c r="A127" s="13" t="s">
        <v>1105</v>
      </c>
      <c r="B127" s="13" t="s">
        <v>469</v>
      </c>
      <c r="C127" s="13" t="s">
        <v>490</v>
      </c>
      <c r="D127" s="13">
        <v>180.0</v>
      </c>
      <c r="E127" s="13" t="s">
        <v>1109</v>
      </c>
    </row>
    <row r="128">
      <c r="A128" s="13" t="s">
        <v>1105</v>
      </c>
      <c r="B128" s="13" t="s">
        <v>471</v>
      </c>
      <c r="C128" s="13" t="s">
        <v>490</v>
      </c>
      <c r="D128" s="13">
        <v>180.0</v>
      </c>
      <c r="E128" s="13" t="s">
        <v>1110</v>
      </c>
    </row>
    <row r="129">
      <c r="A129" s="13" t="s">
        <v>1105</v>
      </c>
      <c r="B129" s="13" t="s">
        <v>475</v>
      </c>
      <c r="C129" s="13" t="s">
        <v>490</v>
      </c>
      <c r="D129" s="13">
        <v>180.0</v>
      </c>
      <c r="E129" s="13" t="s">
        <v>1111</v>
      </c>
    </row>
    <row r="130">
      <c r="A130" s="13" t="s">
        <v>1105</v>
      </c>
      <c r="B130" s="13" t="s">
        <v>447</v>
      </c>
      <c r="C130" s="13" t="s">
        <v>1050</v>
      </c>
      <c r="D130" s="13">
        <v>5.0</v>
      </c>
      <c r="E130" s="13" t="s">
        <v>1089</v>
      </c>
    </row>
    <row r="131">
      <c r="A131" s="13" t="s">
        <v>1105</v>
      </c>
      <c r="B131" s="13" t="s">
        <v>469</v>
      </c>
      <c r="C131" s="13" t="s">
        <v>1050</v>
      </c>
      <c r="D131" s="13">
        <v>40.0</v>
      </c>
      <c r="E131" s="13" t="s">
        <v>1086</v>
      </c>
    </row>
    <row r="132">
      <c r="A132" s="13" t="s">
        <v>1105</v>
      </c>
      <c r="B132" s="13" t="s">
        <v>471</v>
      </c>
      <c r="C132" s="13" t="s">
        <v>1050</v>
      </c>
      <c r="D132" s="13">
        <v>3.0</v>
      </c>
      <c r="E132" s="13" t="s">
        <v>1087</v>
      </c>
    </row>
    <row r="133">
      <c r="A133" s="13" t="s">
        <v>1105</v>
      </c>
      <c r="B133" s="13" t="s">
        <v>581</v>
      </c>
      <c r="C133" s="13" t="s">
        <v>1050</v>
      </c>
      <c r="D133" s="13">
        <v>60.0</v>
      </c>
      <c r="E133" s="13" t="s">
        <v>1079</v>
      </c>
    </row>
    <row r="134">
      <c r="A134" s="13" t="s">
        <v>1105</v>
      </c>
      <c r="B134" s="13" t="s">
        <v>541</v>
      </c>
      <c r="C134" s="13" t="s">
        <v>1050</v>
      </c>
      <c r="D134" s="13">
        <v>30.0</v>
      </c>
      <c r="E134" s="13" t="s">
        <v>1092</v>
      </c>
    </row>
    <row r="135">
      <c r="A135" s="13" t="s">
        <v>1105</v>
      </c>
      <c r="B135" s="13" t="s">
        <v>475</v>
      </c>
      <c r="C135" s="13" t="s">
        <v>1050</v>
      </c>
      <c r="D135" s="13">
        <v>25.0</v>
      </c>
      <c r="E135" s="13" t="s">
        <v>1084</v>
      </c>
    </row>
    <row r="136">
      <c r="A136" s="13" t="s">
        <v>1105</v>
      </c>
      <c r="B136" s="13" t="s">
        <v>477</v>
      </c>
      <c r="C136" s="13" t="s">
        <v>1050</v>
      </c>
      <c r="D136" s="13">
        <v>5.0</v>
      </c>
      <c r="E136" s="13" t="s">
        <v>1083</v>
      </c>
    </row>
    <row r="137">
      <c r="A137" s="13" t="s">
        <v>1105</v>
      </c>
      <c r="B137" s="13" t="s">
        <v>467</v>
      </c>
      <c r="C137" s="13" t="s">
        <v>1050</v>
      </c>
      <c r="D137" s="13">
        <v>5.0</v>
      </c>
      <c r="E137" s="13" t="s">
        <v>1091</v>
      </c>
    </row>
  </sheetData>
  <drawing r:id="rId1"/>
</worksheet>
</file>