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tinharris/Downloads/Resume Portfolio/"/>
    </mc:Choice>
  </mc:AlternateContent>
  <xr:revisionPtr revIDLastSave="0" documentId="8_{4156889A-DAF8-7840-94C6-280A6334CA95}" xr6:coauthVersionLast="47" xr6:coauthVersionMax="47" xr10:uidLastSave="{00000000-0000-0000-0000-000000000000}"/>
  <bookViews>
    <workbookView xWindow="9940" yWindow="2720" windowWidth="15060" windowHeight="16020" xr2:uid="{59CB6387-EAC2-5640-948E-5F8F6422A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36" i="1"/>
  <c r="D34" i="1"/>
  <c r="E34" i="1"/>
  <c r="F34" i="1"/>
  <c r="G34" i="1"/>
  <c r="H34" i="1"/>
  <c r="I34" i="1"/>
  <c r="J34" i="1"/>
  <c r="K34" i="1"/>
  <c r="L34" i="1"/>
  <c r="C34" i="1"/>
  <c r="B28" i="1"/>
  <c r="B34" i="1" s="1"/>
  <c r="L32" i="1"/>
  <c r="L31" i="1"/>
  <c r="B31" i="1"/>
  <c r="D30" i="1"/>
  <c r="E30" i="1"/>
  <c r="F30" i="1"/>
  <c r="G30" i="1"/>
  <c r="H30" i="1"/>
  <c r="I30" i="1"/>
  <c r="J30" i="1"/>
  <c r="K30" i="1"/>
  <c r="L30" i="1"/>
  <c r="C30" i="1"/>
  <c r="E18" i="1"/>
  <c r="F18" i="1"/>
  <c r="G18" i="1"/>
  <c r="H18" i="1"/>
  <c r="I18" i="1"/>
  <c r="J18" i="1"/>
  <c r="K18" i="1"/>
  <c r="L18" i="1"/>
  <c r="D18" i="1"/>
  <c r="C18" i="1"/>
  <c r="E29" i="1"/>
  <c r="F29" i="1"/>
  <c r="G29" i="1"/>
  <c r="H29" i="1"/>
  <c r="I29" i="1"/>
  <c r="J29" i="1"/>
  <c r="K29" i="1"/>
  <c r="L29" i="1"/>
  <c r="D29" i="1"/>
  <c r="C29" i="1"/>
  <c r="L24" i="1"/>
  <c r="C21" i="1" l="1"/>
  <c r="D19" i="1"/>
  <c r="E19" i="1"/>
  <c r="F19" i="1"/>
  <c r="G19" i="1"/>
  <c r="H19" i="1"/>
  <c r="I19" i="1"/>
  <c r="J19" i="1"/>
  <c r="K19" i="1"/>
  <c r="L19" i="1"/>
  <c r="C19" i="1"/>
  <c r="D13" i="1"/>
  <c r="E13" i="1"/>
  <c r="F13" i="1"/>
  <c r="G13" i="1"/>
  <c r="H13" i="1"/>
  <c r="I13" i="1"/>
  <c r="J13" i="1"/>
  <c r="K13" i="1"/>
  <c r="L13" i="1"/>
  <c r="C13" i="1"/>
  <c r="D7" i="1"/>
  <c r="E7" i="1"/>
  <c r="F7" i="1"/>
  <c r="G7" i="1"/>
  <c r="H7" i="1"/>
  <c r="I7" i="1"/>
  <c r="J7" i="1"/>
  <c r="K7" i="1"/>
  <c r="K12" i="1" s="1"/>
  <c r="K14" i="1" s="1"/>
  <c r="L7" i="1"/>
  <c r="C7" i="1"/>
  <c r="D8" i="1"/>
  <c r="E8" i="1"/>
  <c r="F8" i="1"/>
  <c r="F12" i="1" s="1"/>
  <c r="F14" i="1" s="1"/>
  <c r="G8" i="1"/>
  <c r="G12" i="1" s="1"/>
  <c r="G14" i="1" s="1"/>
  <c r="H8" i="1"/>
  <c r="I8" i="1"/>
  <c r="J8" i="1"/>
  <c r="K8" i="1"/>
  <c r="L8" i="1"/>
  <c r="C8" i="1"/>
  <c r="D21" i="1" l="1"/>
  <c r="I12" i="1"/>
  <c r="I14" i="1" s="1"/>
  <c r="C12" i="1"/>
  <c r="C14" i="1" s="1"/>
  <c r="E12" i="1"/>
  <c r="E14" i="1" s="1"/>
  <c r="H12" i="1"/>
  <c r="H14" i="1" s="1"/>
  <c r="J12" i="1"/>
  <c r="J14" i="1" s="1"/>
  <c r="L12" i="1"/>
  <c r="L14" i="1" s="1"/>
  <c r="D12" i="1"/>
  <c r="D14" i="1" s="1"/>
  <c r="E21" i="1" l="1"/>
  <c r="F21" i="1" l="1"/>
  <c r="G21" i="1" l="1"/>
  <c r="H21" i="1" l="1"/>
  <c r="I21" i="1" l="1"/>
  <c r="J21" i="1" l="1"/>
  <c r="K21" i="1" s="1"/>
  <c r="L21" i="1" l="1"/>
</calcChain>
</file>

<file path=xl/sharedStrings.xml><?xml version="1.0" encoding="utf-8"?>
<sst xmlns="http://schemas.openxmlformats.org/spreadsheetml/2006/main" count="26" uniqueCount="24">
  <si>
    <t>Time</t>
  </si>
  <si>
    <t>unit price</t>
  </si>
  <si>
    <t>unit sales</t>
  </si>
  <si>
    <t>Revenue</t>
  </si>
  <si>
    <t>Var. Cost</t>
  </si>
  <si>
    <t>Fixed Cost</t>
  </si>
  <si>
    <t>Lease</t>
  </si>
  <si>
    <t>Operating income</t>
  </si>
  <si>
    <t>Net Operating Income</t>
  </si>
  <si>
    <t>Initial Investment</t>
  </si>
  <si>
    <t>Macr %</t>
  </si>
  <si>
    <t>Depreciation expense</t>
  </si>
  <si>
    <t>tax saving</t>
  </si>
  <si>
    <t>change in NWC</t>
  </si>
  <si>
    <t>Net Salvage</t>
  </si>
  <si>
    <t>Final Cash Flow</t>
  </si>
  <si>
    <t>Book Value</t>
  </si>
  <si>
    <t>Net Op. Income</t>
  </si>
  <si>
    <t>Depreciation Tax Saving</t>
  </si>
  <si>
    <t>Working Capital</t>
  </si>
  <si>
    <t>Net Cash Flows</t>
  </si>
  <si>
    <t>NPV@18%</t>
  </si>
  <si>
    <t>IRR</t>
  </si>
  <si>
    <t>Cash Flow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</si>
</sst>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4" xfId="0" applyBorder="1"/>
    <xf numFmtId="0" fontId="4" fillId="0" borderId="6" xfId="0" applyFont="1" applyBorder="1"/>
    <xf numFmtId="0" fontId="3" fillId="0" borderId="0" xfId="0" applyFont="1"/>
    <xf numFmtId="0" fontId="6" fillId="0" borderId="0" xfId="3" applyFont="1"/>
    <xf numFmtId="0" fontId="0" fillId="0" borderId="0" xfId="0" applyFont="1" applyAlignment="1">
      <alignment shrinkToFit="1"/>
    </xf>
    <xf numFmtId="3" fontId="0" fillId="0" borderId="0" xfId="0" applyNumberFormat="1" applyFont="1" applyAlignment="1">
      <alignment shrinkToFit="1"/>
    </xf>
    <xf numFmtId="44" fontId="0" fillId="0" borderId="0" xfId="1" applyFont="1" applyAlignment="1">
      <alignment shrinkToFit="1"/>
    </xf>
    <xf numFmtId="44" fontId="0" fillId="0" borderId="0" xfId="0" applyNumberFormat="1" applyFont="1" applyAlignment="1">
      <alignment shrinkToFit="1"/>
    </xf>
    <xf numFmtId="10" fontId="0" fillId="0" borderId="0" xfId="2" applyNumberFormat="1" applyFont="1" applyAlignment="1">
      <alignment shrinkToFit="1"/>
    </xf>
    <xf numFmtId="9" fontId="0" fillId="0" borderId="0" xfId="2" applyFont="1" applyAlignment="1">
      <alignment shrinkToFit="1"/>
    </xf>
    <xf numFmtId="0" fontId="0" fillId="0" borderId="2" xfId="0" applyFont="1" applyBorder="1" applyAlignment="1">
      <alignment shrinkToFit="1"/>
    </xf>
    <xf numFmtId="0" fontId="0" fillId="0" borderId="3" xfId="0" applyFont="1" applyBorder="1" applyAlignment="1">
      <alignment shrinkToFit="1"/>
    </xf>
    <xf numFmtId="44" fontId="0" fillId="0" borderId="0" xfId="1" applyFont="1" applyBorder="1" applyAlignment="1">
      <alignment shrinkToFit="1"/>
    </xf>
    <xf numFmtId="44" fontId="0" fillId="0" borderId="5" xfId="1" applyFont="1" applyBorder="1" applyAlignment="1">
      <alignment shrinkToFit="1"/>
    </xf>
    <xf numFmtId="44" fontId="0" fillId="0" borderId="7" xfId="1" applyFont="1" applyBorder="1" applyAlignment="1">
      <alignment shrinkToFit="1"/>
    </xf>
    <xf numFmtId="44" fontId="7" fillId="0" borderId="7" xfId="1" applyFont="1" applyBorder="1" applyAlignment="1">
      <alignment shrinkToFit="1"/>
    </xf>
    <xf numFmtId="44" fontId="7" fillId="0" borderId="8" xfId="1" applyFont="1" applyBorder="1" applyAlignment="1">
      <alignment shrinkToFit="1"/>
    </xf>
    <xf numFmtId="10" fontId="0" fillId="0" borderId="0" xfId="0" applyNumberFormat="1" applyFont="1" applyAlignment="1">
      <alignment shrinkToFit="1"/>
    </xf>
    <xf numFmtId="0" fontId="0" fillId="0" borderId="4" xfId="0" applyBorder="1" applyAlignment="1">
      <alignment shrinkToFit="1"/>
    </xf>
    <xf numFmtId="0" fontId="8" fillId="2" borderId="0" xfId="0" applyFont="1" applyFill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PV@18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059C-983E-8D4C-973D-DF5D2CA3F035}">
  <dimension ref="A1:L38"/>
  <sheetViews>
    <sheetView tabSelected="1" zoomScale="84" workbookViewId="0">
      <selection activeCell="C11" sqref="C11"/>
    </sheetView>
  </sheetViews>
  <sheetFormatPr baseColWidth="10" defaultRowHeight="16" x14ac:dyDescent="0.2"/>
  <cols>
    <col min="1" max="1" width="19.1640625" customWidth="1"/>
    <col min="2" max="3" width="16" bestFit="1" customWidth="1"/>
    <col min="4" max="4" width="16.5" customWidth="1"/>
    <col min="5" max="10" width="16" bestFit="1" customWidth="1"/>
    <col min="11" max="11" width="17.83203125" customWidth="1"/>
    <col min="12" max="12" width="18" customWidth="1"/>
  </cols>
  <sheetData>
    <row r="1" spans="1:12" ht="21" x14ac:dyDescent="0.25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">
      <c r="A2" s="1" t="s">
        <v>0</v>
      </c>
      <c r="B2" s="7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</row>
    <row r="3" spans="1:12" x14ac:dyDescent="0.2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">
      <c r="A4" s="1" t="s">
        <v>2</v>
      </c>
      <c r="B4" s="7"/>
      <c r="C4" s="8">
        <v>200000</v>
      </c>
      <c r="D4" s="8">
        <v>240000</v>
      </c>
      <c r="E4" s="8">
        <v>288000</v>
      </c>
      <c r="F4" s="8">
        <v>280000</v>
      </c>
      <c r="G4" s="8">
        <v>260000</v>
      </c>
      <c r="H4" s="8">
        <v>260000</v>
      </c>
      <c r="I4" s="8">
        <v>255000</v>
      </c>
      <c r="J4" s="8">
        <v>250000</v>
      </c>
      <c r="K4" s="8">
        <v>245000</v>
      </c>
      <c r="L4" s="8">
        <v>240000</v>
      </c>
    </row>
    <row r="5" spans="1:12" x14ac:dyDescent="0.2">
      <c r="A5" s="1" t="s">
        <v>1</v>
      </c>
      <c r="B5" s="7"/>
      <c r="C5" s="9">
        <v>700</v>
      </c>
      <c r="D5" s="9">
        <v>700</v>
      </c>
      <c r="E5" s="9">
        <v>700</v>
      </c>
      <c r="F5" s="9">
        <v>650</v>
      </c>
      <c r="G5" s="9">
        <v>650</v>
      </c>
      <c r="H5" s="9">
        <v>650</v>
      </c>
      <c r="I5" s="9">
        <v>650</v>
      </c>
      <c r="J5" s="9">
        <v>600</v>
      </c>
      <c r="K5" s="9">
        <v>600</v>
      </c>
      <c r="L5" s="9">
        <v>600</v>
      </c>
    </row>
    <row r="6" spans="1:12" x14ac:dyDescent="0.2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">
      <c r="A7" s="1" t="s">
        <v>3</v>
      </c>
      <c r="B7" s="7"/>
      <c r="C7" s="10">
        <f>C4*C5</f>
        <v>140000000</v>
      </c>
      <c r="D7" s="10">
        <f t="shared" ref="D7:L7" si="0">D4*D5</f>
        <v>168000000</v>
      </c>
      <c r="E7" s="10">
        <f t="shared" si="0"/>
        <v>201600000</v>
      </c>
      <c r="F7" s="10">
        <f t="shared" si="0"/>
        <v>182000000</v>
      </c>
      <c r="G7" s="10">
        <f t="shared" si="0"/>
        <v>169000000</v>
      </c>
      <c r="H7" s="10">
        <f t="shared" si="0"/>
        <v>169000000</v>
      </c>
      <c r="I7" s="10">
        <f t="shared" si="0"/>
        <v>165750000</v>
      </c>
      <c r="J7" s="10">
        <f t="shared" si="0"/>
        <v>150000000</v>
      </c>
      <c r="K7" s="10">
        <f t="shared" si="0"/>
        <v>147000000</v>
      </c>
      <c r="L7" s="10">
        <f t="shared" si="0"/>
        <v>144000000</v>
      </c>
    </row>
    <row r="8" spans="1:12" x14ac:dyDescent="0.2">
      <c r="A8" s="1" t="s">
        <v>4</v>
      </c>
      <c r="B8" s="7"/>
      <c r="C8" s="9">
        <f>400*C4</f>
        <v>80000000</v>
      </c>
      <c r="D8" s="9">
        <f t="shared" ref="D8:L8" si="1">400*D4</f>
        <v>96000000</v>
      </c>
      <c r="E8" s="9">
        <f t="shared" si="1"/>
        <v>115200000</v>
      </c>
      <c r="F8" s="9">
        <f t="shared" si="1"/>
        <v>112000000</v>
      </c>
      <c r="G8" s="9">
        <f t="shared" si="1"/>
        <v>104000000</v>
      </c>
      <c r="H8" s="9">
        <f t="shared" si="1"/>
        <v>104000000</v>
      </c>
      <c r="I8" s="9">
        <f t="shared" si="1"/>
        <v>102000000</v>
      </c>
      <c r="J8" s="9">
        <f t="shared" si="1"/>
        <v>100000000</v>
      </c>
      <c r="K8" s="9">
        <f t="shared" si="1"/>
        <v>98000000</v>
      </c>
      <c r="L8" s="9">
        <f t="shared" si="1"/>
        <v>96000000</v>
      </c>
    </row>
    <row r="9" spans="1:12" x14ac:dyDescent="0.2">
      <c r="A9" s="1" t="s">
        <v>5</v>
      </c>
      <c r="B9" s="7"/>
      <c r="C9" s="9">
        <v>2000000</v>
      </c>
      <c r="D9" s="9">
        <v>2000000</v>
      </c>
      <c r="E9" s="9">
        <v>2000000</v>
      </c>
      <c r="F9" s="9">
        <v>2000000</v>
      </c>
      <c r="G9" s="9">
        <v>2000000</v>
      </c>
      <c r="H9" s="9">
        <v>2000000</v>
      </c>
      <c r="I9" s="9">
        <v>2000000</v>
      </c>
      <c r="J9" s="9">
        <v>2000000</v>
      </c>
      <c r="K9" s="9">
        <v>2000000</v>
      </c>
      <c r="L9" s="9">
        <v>2000000</v>
      </c>
    </row>
    <row r="10" spans="1:12" x14ac:dyDescent="0.2">
      <c r="A10" s="1" t="s">
        <v>6</v>
      </c>
      <c r="B10" s="7"/>
      <c r="C10" s="9">
        <v>120000</v>
      </c>
      <c r="D10" s="9">
        <v>120000</v>
      </c>
      <c r="E10" s="9">
        <v>120000</v>
      </c>
      <c r="F10" s="9">
        <v>120000</v>
      </c>
      <c r="G10" s="9">
        <v>120000</v>
      </c>
      <c r="H10" s="9">
        <v>120000</v>
      </c>
      <c r="I10" s="9">
        <v>120000</v>
      </c>
      <c r="J10" s="9">
        <v>120000</v>
      </c>
      <c r="K10" s="9">
        <v>120000</v>
      </c>
      <c r="L10" s="9">
        <v>120000</v>
      </c>
    </row>
    <row r="11" spans="1:12" x14ac:dyDescent="0.2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">
      <c r="A12" s="1" t="s">
        <v>7</v>
      </c>
      <c r="B12" s="7"/>
      <c r="C12" s="10">
        <f>C7-C8-C9-C10</f>
        <v>57880000</v>
      </c>
      <c r="D12" s="10">
        <f t="shared" ref="D12:L12" si="2">D7-D8-D9-D10</f>
        <v>69880000</v>
      </c>
      <c r="E12" s="10">
        <f t="shared" si="2"/>
        <v>84280000</v>
      </c>
      <c r="F12" s="10">
        <f t="shared" si="2"/>
        <v>67880000</v>
      </c>
      <c r="G12" s="10">
        <f t="shared" si="2"/>
        <v>62880000</v>
      </c>
      <c r="H12" s="10">
        <f t="shared" si="2"/>
        <v>62880000</v>
      </c>
      <c r="I12" s="10">
        <f t="shared" si="2"/>
        <v>61630000</v>
      </c>
      <c r="J12" s="10">
        <f t="shared" si="2"/>
        <v>47880000</v>
      </c>
      <c r="K12" s="10">
        <f t="shared" si="2"/>
        <v>46880000</v>
      </c>
      <c r="L12" s="10">
        <f t="shared" si="2"/>
        <v>45880000</v>
      </c>
    </row>
    <row r="13" spans="1:12" x14ac:dyDescent="0.2">
      <c r="A13" s="1"/>
      <c r="B13" s="7"/>
      <c r="C13" s="7">
        <f>1-0.34</f>
        <v>0.65999999999999992</v>
      </c>
      <c r="D13" s="7">
        <f t="shared" ref="D13:L13" si="3">1-0.34</f>
        <v>0.65999999999999992</v>
      </c>
      <c r="E13" s="7">
        <f t="shared" si="3"/>
        <v>0.65999999999999992</v>
      </c>
      <c r="F13" s="7">
        <f t="shared" si="3"/>
        <v>0.65999999999999992</v>
      </c>
      <c r="G13" s="7">
        <f t="shared" si="3"/>
        <v>0.65999999999999992</v>
      </c>
      <c r="H13" s="7">
        <f t="shared" si="3"/>
        <v>0.65999999999999992</v>
      </c>
      <c r="I13" s="7">
        <f t="shared" si="3"/>
        <v>0.65999999999999992</v>
      </c>
      <c r="J13" s="7">
        <f t="shared" si="3"/>
        <v>0.65999999999999992</v>
      </c>
      <c r="K13" s="7">
        <f t="shared" si="3"/>
        <v>0.65999999999999992</v>
      </c>
      <c r="L13" s="7">
        <f t="shared" si="3"/>
        <v>0.65999999999999992</v>
      </c>
    </row>
    <row r="14" spans="1:12" x14ac:dyDescent="0.2">
      <c r="A14" s="1" t="s">
        <v>8</v>
      </c>
      <c r="B14" s="7"/>
      <c r="C14" s="10">
        <f>C12*C13</f>
        <v>38200799.999999993</v>
      </c>
      <c r="D14" s="10">
        <f t="shared" ref="D14:L14" si="4">D12*D13</f>
        <v>46120799.999999993</v>
      </c>
      <c r="E14" s="10">
        <f t="shared" si="4"/>
        <v>55624799.999999993</v>
      </c>
      <c r="F14" s="10">
        <f t="shared" si="4"/>
        <v>44800799.999999993</v>
      </c>
      <c r="G14" s="10">
        <f t="shared" si="4"/>
        <v>41500799.999999993</v>
      </c>
      <c r="H14" s="10">
        <f t="shared" si="4"/>
        <v>41500799.999999993</v>
      </c>
      <c r="I14" s="10">
        <f t="shared" si="4"/>
        <v>40675799.999999993</v>
      </c>
      <c r="J14" s="10">
        <f t="shared" si="4"/>
        <v>31600799.999999996</v>
      </c>
      <c r="K14" s="10">
        <f t="shared" si="4"/>
        <v>30940799.999999996</v>
      </c>
      <c r="L14" s="10">
        <f t="shared" si="4"/>
        <v>30280799.999999996</v>
      </c>
    </row>
    <row r="15" spans="1:12" x14ac:dyDescent="0.2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" t="s">
        <v>9</v>
      </c>
      <c r="B16" s="9">
        <v>-30000000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" t="s">
        <v>10</v>
      </c>
      <c r="B17" s="7"/>
      <c r="C17" s="11">
        <v>0.1429</v>
      </c>
      <c r="D17" s="11">
        <v>0.24490000000000001</v>
      </c>
      <c r="E17" s="11">
        <v>0.1749</v>
      </c>
      <c r="F17" s="11">
        <v>0.1249</v>
      </c>
      <c r="G17" s="11">
        <v>8.9300000000000004E-2</v>
      </c>
      <c r="H17" s="11">
        <v>8.9300000000000004E-2</v>
      </c>
      <c r="I17" s="11">
        <v>8.9300000000000004E-2</v>
      </c>
      <c r="J17" s="11">
        <v>4.4499999999999998E-2</v>
      </c>
      <c r="K17" s="12">
        <v>0</v>
      </c>
      <c r="L17" s="12">
        <v>0</v>
      </c>
    </row>
    <row r="18" spans="1:12" x14ac:dyDescent="0.2">
      <c r="A18" s="1" t="s">
        <v>11</v>
      </c>
      <c r="B18" s="7"/>
      <c r="C18" s="10">
        <f>30000000*C17</f>
        <v>4287000</v>
      </c>
      <c r="D18" s="10">
        <f>30000000*D17</f>
        <v>7347000</v>
      </c>
      <c r="E18" s="10">
        <f t="shared" ref="E18:L18" si="5">30000000*E17</f>
        <v>5247000</v>
      </c>
      <c r="F18" s="10">
        <f t="shared" si="5"/>
        <v>3747000</v>
      </c>
      <c r="G18" s="10">
        <f t="shared" si="5"/>
        <v>2679000</v>
      </c>
      <c r="H18" s="10">
        <f t="shared" si="5"/>
        <v>2679000</v>
      </c>
      <c r="I18" s="10">
        <f t="shared" si="5"/>
        <v>2679000</v>
      </c>
      <c r="J18" s="10">
        <f t="shared" si="5"/>
        <v>1335000</v>
      </c>
      <c r="K18" s="10">
        <f t="shared" si="5"/>
        <v>0</v>
      </c>
      <c r="L18" s="10">
        <f t="shared" si="5"/>
        <v>0</v>
      </c>
    </row>
    <row r="19" spans="1:12" x14ac:dyDescent="0.2">
      <c r="A19" s="1" t="s">
        <v>12</v>
      </c>
      <c r="B19" s="7"/>
      <c r="C19" s="10">
        <f>C18*0.34</f>
        <v>1457580</v>
      </c>
      <c r="D19" s="10">
        <f t="shared" ref="D19:L19" si="6">D18*0.34</f>
        <v>2497980</v>
      </c>
      <c r="E19" s="10">
        <f t="shared" si="6"/>
        <v>1783980.0000000002</v>
      </c>
      <c r="F19" s="10">
        <f t="shared" si="6"/>
        <v>1273980</v>
      </c>
      <c r="G19" s="10">
        <f t="shared" si="6"/>
        <v>910860.00000000012</v>
      </c>
      <c r="H19" s="10">
        <f t="shared" si="6"/>
        <v>910860.00000000012</v>
      </c>
      <c r="I19" s="10">
        <f t="shared" si="6"/>
        <v>910860.00000000012</v>
      </c>
      <c r="J19" s="10">
        <f t="shared" si="6"/>
        <v>453900.00000000006</v>
      </c>
      <c r="K19" s="10">
        <f t="shared" si="6"/>
        <v>0</v>
      </c>
      <c r="L19" s="10">
        <f t="shared" si="6"/>
        <v>0</v>
      </c>
    </row>
    <row r="20" spans="1:12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1" t="s">
        <v>16</v>
      </c>
      <c r="B21" s="7"/>
      <c r="C21" s="10">
        <f>3000000-C18</f>
        <v>-1287000</v>
      </c>
      <c r="D21" s="10">
        <f>C21-D18</f>
        <v>-8634000</v>
      </c>
      <c r="E21" s="10">
        <f t="shared" ref="E21:L21" si="7">D21-E18</f>
        <v>-13881000</v>
      </c>
      <c r="F21" s="10">
        <f>E21-F18</f>
        <v>-17628000</v>
      </c>
      <c r="G21" s="10">
        <f t="shared" si="7"/>
        <v>-20307000</v>
      </c>
      <c r="H21" s="10">
        <f t="shared" si="7"/>
        <v>-22986000</v>
      </c>
      <c r="I21" s="10">
        <f t="shared" si="7"/>
        <v>-25665000</v>
      </c>
      <c r="J21" s="10">
        <f t="shared" si="7"/>
        <v>-27000000</v>
      </c>
      <c r="K21" s="10">
        <f t="shared" si="7"/>
        <v>-27000000</v>
      </c>
      <c r="L21" s="10">
        <f t="shared" si="7"/>
        <v>-27000000</v>
      </c>
    </row>
    <row r="22" spans="1:12" x14ac:dyDescent="0.2">
      <c r="A22" s="1" t="s">
        <v>13</v>
      </c>
      <c r="B22" s="9">
        <v>-800000</v>
      </c>
      <c r="C22" s="7"/>
      <c r="D22" s="7"/>
      <c r="E22" s="7"/>
      <c r="F22" s="7"/>
      <c r="G22" s="7"/>
      <c r="H22" s="7"/>
      <c r="I22" s="7"/>
      <c r="J22" s="7"/>
      <c r="K22" s="7"/>
      <c r="L22" s="9">
        <v>800000</v>
      </c>
    </row>
    <row r="23" spans="1:12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" t="s">
        <v>14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9">
        <f>3000000-(0.34*3000000)</f>
        <v>1980000</v>
      </c>
    </row>
    <row r="25" spans="1:12" x14ac:dyDescent="0.2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" t="s">
        <v>15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2"/>
      <c r="B27" s="13">
        <v>0</v>
      </c>
      <c r="C27" s="13">
        <v>1</v>
      </c>
      <c r="D27" s="13">
        <v>2</v>
      </c>
      <c r="E27" s="13">
        <v>3</v>
      </c>
      <c r="F27" s="13">
        <v>4</v>
      </c>
      <c r="G27" s="13">
        <v>5</v>
      </c>
      <c r="H27" s="13">
        <v>6</v>
      </c>
      <c r="I27" s="13">
        <v>7</v>
      </c>
      <c r="J27" s="13">
        <v>8</v>
      </c>
      <c r="K27" s="13">
        <v>9</v>
      </c>
      <c r="L27" s="14">
        <v>10</v>
      </c>
    </row>
    <row r="28" spans="1:12" x14ac:dyDescent="0.2">
      <c r="A28" s="3" t="s">
        <v>9</v>
      </c>
      <c r="B28" s="15">
        <f>B16</f>
        <v>-30000000</v>
      </c>
      <c r="C28" s="15"/>
      <c r="D28" s="15"/>
      <c r="E28" s="15"/>
      <c r="F28" s="15"/>
      <c r="G28" s="15"/>
      <c r="H28" s="15"/>
      <c r="I28" s="15"/>
      <c r="J28" s="15"/>
      <c r="K28" s="15"/>
      <c r="L28" s="16"/>
    </row>
    <row r="29" spans="1:12" x14ac:dyDescent="0.2">
      <c r="A29" s="3" t="s">
        <v>17</v>
      </c>
      <c r="B29" s="15"/>
      <c r="C29" s="15">
        <f>+C14</f>
        <v>38200799.999999993</v>
      </c>
      <c r="D29" s="15">
        <f>+D14</f>
        <v>46120799.999999993</v>
      </c>
      <c r="E29" s="15">
        <f t="shared" ref="E29:L29" si="8">+E14</f>
        <v>55624799.999999993</v>
      </c>
      <c r="F29" s="15">
        <f t="shared" si="8"/>
        <v>44800799.999999993</v>
      </c>
      <c r="G29" s="15">
        <f t="shared" si="8"/>
        <v>41500799.999999993</v>
      </c>
      <c r="H29" s="15">
        <f t="shared" si="8"/>
        <v>41500799.999999993</v>
      </c>
      <c r="I29" s="15">
        <f t="shared" si="8"/>
        <v>40675799.999999993</v>
      </c>
      <c r="J29" s="15">
        <f t="shared" si="8"/>
        <v>31600799.999999996</v>
      </c>
      <c r="K29" s="15">
        <f t="shared" si="8"/>
        <v>30940799.999999996</v>
      </c>
      <c r="L29" s="16">
        <f t="shared" si="8"/>
        <v>30280799.999999996</v>
      </c>
    </row>
    <row r="30" spans="1:12" x14ac:dyDescent="0.2">
      <c r="A30" s="21" t="s">
        <v>18</v>
      </c>
      <c r="B30" s="15"/>
      <c r="C30" s="15">
        <f>+C19</f>
        <v>1457580</v>
      </c>
      <c r="D30" s="15">
        <f t="shared" ref="D30:L30" si="9">+D19</f>
        <v>2497980</v>
      </c>
      <c r="E30" s="15">
        <f t="shared" si="9"/>
        <v>1783980.0000000002</v>
      </c>
      <c r="F30" s="15">
        <f t="shared" si="9"/>
        <v>1273980</v>
      </c>
      <c r="G30" s="15">
        <f t="shared" si="9"/>
        <v>910860.00000000012</v>
      </c>
      <c r="H30" s="15">
        <f t="shared" si="9"/>
        <v>910860.00000000012</v>
      </c>
      <c r="I30" s="15">
        <f t="shared" si="9"/>
        <v>910860.00000000012</v>
      </c>
      <c r="J30" s="15">
        <f t="shared" si="9"/>
        <v>453900.00000000006</v>
      </c>
      <c r="K30" s="15">
        <f t="shared" si="9"/>
        <v>0</v>
      </c>
      <c r="L30" s="16">
        <f t="shared" si="9"/>
        <v>0</v>
      </c>
    </row>
    <row r="31" spans="1:12" x14ac:dyDescent="0.2">
      <c r="A31" s="3" t="s">
        <v>19</v>
      </c>
      <c r="B31" s="15">
        <f>+B22</f>
        <v>-800000</v>
      </c>
      <c r="C31" s="15"/>
      <c r="D31" s="15"/>
      <c r="E31" s="15"/>
      <c r="F31" s="15"/>
      <c r="G31" s="15"/>
      <c r="H31" s="15"/>
      <c r="I31" s="15"/>
      <c r="J31" s="15"/>
      <c r="K31" s="15"/>
      <c r="L31" s="16">
        <f>L22</f>
        <v>800000</v>
      </c>
    </row>
    <row r="32" spans="1:12" x14ac:dyDescent="0.2">
      <c r="A32" s="4" t="s">
        <v>14</v>
      </c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9">
        <f>+L24</f>
        <v>1980000</v>
      </c>
    </row>
    <row r="33" spans="1:12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5" t="s">
        <v>20</v>
      </c>
      <c r="B34" s="9">
        <f>SUM(B28:B32)</f>
        <v>-30800000</v>
      </c>
      <c r="C34" s="9">
        <f>SUM(C28:C32)</f>
        <v>39658379.999999993</v>
      </c>
      <c r="D34" s="9">
        <f t="shared" ref="D34:L34" si="10">SUM(D28:D32)</f>
        <v>48618779.999999993</v>
      </c>
      <c r="E34" s="9">
        <f t="shared" si="10"/>
        <v>57408779.999999993</v>
      </c>
      <c r="F34" s="9">
        <f t="shared" si="10"/>
        <v>46074779.999999993</v>
      </c>
      <c r="G34" s="9">
        <f t="shared" si="10"/>
        <v>42411659.999999993</v>
      </c>
      <c r="H34" s="9">
        <f t="shared" si="10"/>
        <v>42411659.999999993</v>
      </c>
      <c r="I34" s="9">
        <f t="shared" si="10"/>
        <v>41586659.999999993</v>
      </c>
      <c r="J34" s="9">
        <f t="shared" si="10"/>
        <v>32054699.999999996</v>
      </c>
      <c r="K34" s="9">
        <f t="shared" si="10"/>
        <v>30940799.999999996</v>
      </c>
      <c r="L34" s="9">
        <f t="shared" si="10"/>
        <v>33060799.999999996</v>
      </c>
    </row>
    <row r="35" spans="1:12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6" t="s">
        <v>21</v>
      </c>
      <c r="B36" s="9">
        <f>NPV(0.18,C34:L34)+B34</f>
        <v>165556208.65086928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">
      <c r="A38" s="1" t="s">
        <v>22</v>
      </c>
      <c r="B38" s="20">
        <f>IRR(B34:L34)</f>
        <v>1.425901632956696</v>
      </c>
      <c r="C38" s="7"/>
      <c r="D38" s="7"/>
      <c r="E38" s="7"/>
      <c r="F38" s="7"/>
      <c r="G38" s="7"/>
      <c r="H38" s="7"/>
      <c r="I38" s="7"/>
      <c r="J38" s="7"/>
      <c r="K38" s="7"/>
      <c r="L38" s="7"/>
    </row>
  </sheetData>
  <mergeCells count="1">
    <mergeCell ref="A1:L1"/>
  </mergeCells>
  <hyperlinks>
    <hyperlink ref="A36" r:id="rId1" xr:uid="{BA2C23ED-25A3-5349-82C3-046574872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 harris</dc:creator>
  <cp:lastModifiedBy>destin harris</cp:lastModifiedBy>
  <dcterms:created xsi:type="dcterms:W3CDTF">2023-11-07T18:52:39Z</dcterms:created>
  <dcterms:modified xsi:type="dcterms:W3CDTF">2023-12-17T07:15:03Z</dcterms:modified>
</cp:coreProperties>
</file>